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brk.dk/Borger/Bolig/Forsyning/Documents/"/>
    </mc:Choice>
  </mc:AlternateContent>
  <xr:revisionPtr revIDLastSave="0" documentId="13_ncr:1_{B5D34C11-0545-4122-BF7A-E51B0797D73D}" xr6:coauthVersionLast="47" xr6:coauthVersionMax="47" xr10:uidLastSave="{00000000-0000-0000-0000-000000000000}"/>
  <bookViews>
    <workbookView xWindow="-25320" yWindow="-1380" windowWidth="25440" windowHeight="15390" xr2:uid="{00000000-000D-0000-FFFF-FFFF00000000}"/>
  </bookViews>
  <sheets>
    <sheet name="Fedtudskill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I1" i="1"/>
  <c r="I28" i="1" l="1"/>
  <c r="I30" i="1"/>
  <c r="AG31" i="1"/>
  <c r="U31" i="1"/>
  <c r="Y31" i="1"/>
  <c r="AC31" i="1"/>
  <c r="AK31" i="1"/>
  <c r="AO31" i="1"/>
  <c r="V31" i="1"/>
  <c r="Z31" i="1"/>
  <c r="AD31" i="1"/>
  <c r="AH31" i="1"/>
  <c r="AL31" i="1"/>
  <c r="AP31" i="1"/>
  <c r="I15" i="1"/>
  <c r="I19" i="1"/>
  <c r="I23" i="1"/>
  <c r="I27" i="1"/>
  <c r="W31" i="1"/>
  <c r="AA31" i="1"/>
  <c r="AI31" i="1"/>
  <c r="AM31" i="1"/>
  <c r="T31" i="1"/>
  <c r="X31" i="1"/>
  <c r="AB31" i="1"/>
  <c r="AF31" i="1"/>
  <c r="AJ31" i="1"/>
  <c r="AN31" i="1"/>
  <c r="AR31" i="1"/>
  <c r="I17" i="1"/>
  <c r="I21" i="1"/>
  <c r="I25" i="1"/>
  <c r="I29" i="1"/>
  <c r="I16" i="1"/>
  <c r="I20" i="1"/>
  <c r="I24" i="1"/>
  <c r="AE31" i="1"/>
  <c r="AQ31" i="1"/>
  <c r="I14" i="1"/>
  <c r="I18" i="1"/>
  <c r="I22" i="1"/>
  <c r="I26" i="1"/>
  <c r="I13" i="1"/>
  <c r="I31" i="1" l="1"/>
  <c r="G48" i="1" s="1"/>
  <c r="G49" i="1" s="1"/>
  <c r="E58" i="1" s="1"/>
  <c r="E57" i="1" l="1"/>
</calcChain>
</file>

<file path=xl/sharedStrings.xml><?xml version="1.0" encoding="utf-8"?>
<sst xmlns="http://schemas.openxmlformats.org/spreadsheetml/2006/main" count="88" uniqueCount="87">
  <si>
    <t>Beregning af FEDTUDSKILLER efter DS/EN 1825-1 og -2</t>
  </si>
  <si>
    <t>Dato:</t>
  </si>
  <si>
    <t>Beregning foretaget på grundlag af art og antal af afløbsinstallationer,</t>
  </si>
  <si>
    <t xml:space="preserve">som er blevet oplyst af: </t>
  </si>
  <si>
    <t>Projekt:</t>
  </si>
  <si>
    <r>
      <t>Q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</rPr>
      <t xml:space="preserve">: Spildevand`= </t>
    </r>
    <r>
      <rPr>
        <sz val="10"/>
        <rFont val="Arial"/>
      </rPr>
      <t>mængden af spildevand, antal tappesteder/tilslutningssteder</t>
    </r>
  </si>
  <si>
    <t>udløbsstudsdimension, vandlås dimension, ect.</t>
  </si>
  <si>
    <r>
      <t>Beholdere(gryder)</t>
    </r>
    <r>
      <rPr>
        <sz val="10"/>
        <rFont val="Arial"/>
      </rPr>
      <t>, spule, rengørings- og opvaskevands tømninger</t>
    </r>
  </si>
  <si>
    <t>(opvaskemaskiner) til afløb: for opvaskemaskiner tillægges 1 l/sek. Pr. kammer.</t>
  </si>
  <si>
    <t>m</t>
  </si>
  <si>
    <t>l/sek.</t>
  </si>
  <si>
    <t>antal (max 25)</t>
  </si>
  <si>
    <t>n =x * antal</t>
  </si>
  <si>
    <t>n=0</t>
  </si>
  <si>
    <t>n=1</t>
  </si>
  <si>
    <t>n=2</t>
  </si>
  <si>
    <t>n=3</t>
  </si>
  <si>
    <t>n=4</t>
  </si>
  <si>
    <t>n=5 =&gt;</t>
  </si>
  <si>
    <t>Kogekar, udløb Ø25 mm</t>
  </si>
  <si>
    <t>Kogekar, udløb Ø50 mm</t>
  </si>
  <si>
    <t>Vippekar, udløb Ø70 mm</t>
  </si>
  <si>
    <t>Vippekar, udløb Ø100 mm</t>
  </si>
  <si>
    <t>Håndvask i køkken</t>
  </si>
  <si>
    <t>Vask  m/vandlås Ø50 mm</t>
  </si>
  <si>
    <t>Opvaskemaskine (VA godk.)</t>
  </si>
  <si>
    <t>Vippestegepande</t>
  </si>
  <si>
    <t>Fast stegepande</t>
  </si>
  <si>
    <t>Højtryks- eller damprenser</t>
  </si>
  <si>
    <t>Grøntsagsvasker</t>
  </si>
  <si>
    <t>Tapventiler DN 15</t>
  </si>
  <si>
    <t>Tapventiler DN 20</t>
  </si>
  <si>
    <t>Tapventiler DN 25</t>
  </si>
  <si>
    <t>GA 50</t>
  </si>
  <si>
    <t>til rengøring</t>
  </si>
  <si>
    <t>GA 75</t>
  </si>
  <si>
    <t>GA 100</t>
  </si>
  <si>
    <t>GA industri</t>
  </si>
  <si>
    <t>(m = l/sek. *nx)</t>
  </si>
  <si>
    <r>
      <t>Q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</rPr>
      <t xml:space="preserve"> =</t>
    </r>
  </si>
  <si>
    <r>
      <t>q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</rPr>
      <t>: dimensionsgivende regnvand</t>
    </r>
  </si>
  <si>
    <r>
      <t>areal [m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] =</t>
    </r>
  </si>
  <si>
    <r>
      <t>Regnintensitet [l/s/m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]=</t>
    </r>
  </si>
  <si>
    <t>Klimafaktor =</t>
  </si>
  <si>
    <r>
      <t>F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</rPr>
      <t>: Massefylde (densitet)faktor</t>
    </r>
    <r>
      <rPr>
        <sz val="10"/>
        <rFont val="Arial"/>
      </rPr>
      <t xml:space="preserve"> =</t>
    </r>
  </si>
  <si>
    <r>
      <t>til og med  0,94 g/cm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:</t>
    </r>
  </si>
  <si>
    <r>
      <t>F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</rPr>
      <t xml:space="preserve"> = 1</t>
    </r>
  </si>
  <si>
    <r>
      <t>over 0,94 g/m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: </t>
    </r>
  </si>
  <si>
    <r>
      <t>F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</rPr>
      <t xml:space="preserve"> = 1,5</t>
    </r>
  </si>
  <si>
    <r>
      <t>F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</rPr>
      <t>: Spildevandstemperatur:</t>
    </r>
  </si>
  <si>
    <t>Til og med 60 gr.C</t>
  </si>
  <si>
    <r>
      <t>F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</rPr>
      <t xml:space="preserve"> = 1</t>
    </r>
  </si>
  <si>
    <t>over 60 gr. C</t>
  </si>
  <si>
    <r>
      <t>F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</rPr>
      <t xml:space="preserve"> = 1,3</t>
    </r>
  </si>
  <si>
    <t>Special tilfælde</t>
  </si>
  <si>
    <r>
      <t>F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</rPr>
      <t xml:space="preserve"> = 1,5</t>
    </r>
  </si>
  <si>
    <t>(hospitaler, højtryksrensere)</t>
  </si>
  <si>
    <r>
      <t>F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</rPr>
      <t>: Spule- og rengøringsmidler:</t>
    </r>
  </si>
  <si>
    <t>(NEJ)</t>
  </si>
  <si>
    <r>
      <t>F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</rPr>
      <t xml:space="preserve"> = 1,0</t>
    </r>
  </si>
  <si>
    <t>JA</t>
  </si>
  <si>
    <r>
      <t>F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</rPr>
      <t xml:space="preserve"> = 1,3</t>
    </r>
  </si>
  <si>
    <t>(Hospitaler og laboratorier)</t>
  </si>
  <si>
    <r>
      <t>F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</rPr>
      <t xml:space="preserve"> = 1,5</t>
    </r>
  </si>
  <si>
    <r>
      <t>NS = Q</t>
    </r>
    <r>
      <rPr>
        <b/>
        <vertAlign val="subscript"/>
        <sz val="10"/>
        <rFont val="Arial"/>
        <family val="2"/>
      </rPr>
      <t>s</t>
    </r>
    <r>
      <rPr>
        <b/>
        <sz val="10"/>
        <rFont val="Arial"/>
      </rPr>
      <t>*F</t>
    </r>
    <r>
      <rPr>
        <b/>
        <vertAlign val="subscript"/>
        <sz val="10"/>
        <rFont val="Arial"/>
        <family val="2"/>
      </rPr>
      <t>d</t>
    </r>
    <r>
      <rPr>
        <b/>
        <sz val="10"/>
        <rFont val="Arial"/>
      </rPr>
      <t>*F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</rPr>
      <t>*F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</rPr>
      <t>+q</t>
    </r>
    <r>
      <rPr>
        <b/>
        <vertAlign val="subscript"/>
        <sz val="10"/>
        <rFont val="Arial"/>
        <family val="2"/>
      </rPr>
      <t>r</t>
    </r>
    <r>
      <rPr>
        <b/>
        <sz val="10"/>
        <rFont val="Arial"/>
      </rPr>
      <t>*F</t>
    </r>
    <r>
      <rPr>
        <b/>
        <vertAlign val="subscript"/>
        <sz val="10"/>
        <rFont val="Arial"/>
        <family val="2"/>
      </rPr>
      <t>d</t>
    </r>
  </si>
  <si>
    <t>NS =</t>
  </si>
  <si>
    <t>Der skal anvendes en fedtudskiller med minimum</t>
  </si>
  <si>
    <t>l/sek behandlingskap.</t>
  </si>
  <si>
    <t>Beregning af Sandfang:</t>
  </si>
  <si>
    <t>Ved anlæg med normal vand- og fedtmængde:</t>
  </si>
  <si>
    <t xml:space="preserve">Restauranter og institutioner           </t>
  </si>
  <si>
    <t xml:space="preserve"> = NS * 100</t>
  </si>
  <si>
    <t>Slagterier og lignede virksomheder</t>
  </si>
  <si>
    <t xml:space="preserve"> = NS * 200</t>
  </si>
  <si>
    <t xml:space="preserve">Til denne udskiller skal min. </t>
  </si>
  <si>
    <t>anvendes et slamfang på :</t>
  </si>
  <si>
    <t>liter</t>
  </si>
  <si>
    <t>(Hvis Restaurent/institution)</t>
  </si>
  <si>
    <t>(Hvis Slagteri og lignende)</t>
  </si>
  <si>
    <t>Der må ikke tilledes toiletvand eller vand indeholdende mineralsk olie/benzin til fedtudskiller.</t>
  </si>
  <si>
    <t>DS/EN 1825-1 og -2</t>
  </si>
  <si>
    <t xml:space="preserve">Væskeoverflade i fedtudskiller        </t>
  </si>
  <si>
    <t xml:space="preserve"> = nominel kap. x 0,25 m²</t>
  </si>
  <si>
    <t>Aktiv fedtudskiller kammer volumen</t>
  </si>
  <si>
    <t xml:space="preserve"> = nominel kap. x 240 liter</t>
  </si>
  <si>
    <t xml:space="preserve">Fedtopsamlingskap.                        </t>
  </si>
  <si>
    <t xml:space="preserve"> = nominel kap. x 40 liter.  Bredde - længde forhold = 1:1,8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</si>
</sst>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b/>
      <sz val="12"/>
      <name val="Arial"/>
    </font>
    <font>
      <b/>
      <sz val="12"/>
      <name val="Arial"/>
      <family val="2"/>
    </font>
    <font>
      <sz val="12"/>
      <name val="Arial"/>
    </font>
    <font>
      <b/>
      <sz val="10"/>
      <name val="Arial"/>
    </font>
    <font>
      <b/>
      <vertAlign val="sub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u/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14" fontId="3" fillId="0" borderId="0" xfId="0" applyNumberFormat="1" applyFont="1" applyAlignment="1" applyProtection="1">
      <alignment horizontal="left"/>
    </xf>
    <xf numFmtId="0" fontId="3" fillId="0" borderId="0" xfId="0" applyFont="1" applyBorder="1" applyProtection="1"/>
    <xf numFmtId="0" fontId="4" fillId="0" borderId="0" xfId="0" applyFont="1" applyBorder="1" applyProtection="1"/>
    <xf numFmtId="0" fontId="6" fillId="0" borderId="0" xfId="0" applyFont="1" applyBorder="1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left"/>
    </xf>
    <xf numFmtId="0" fontId="3" fillId="0" borderId="0" xfId="0" applyFont="1" applyFill="1" applyProtection="1"/>
    <xf numFmtId="0" fontId="3" fillId="0" borderId="0" xfId="0" applyFont="1" applyAlignment="1" applyProtection="1">
      <alignment horizontal="left"/>
    </xf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Protection="1"/>
    <xf numFmtId="0" fontId="7" fillId="0" borderId="4" xfId="0" applyFont="1" applyBorder="1" applyProtection="1"/>
    <xf numFmtId="0" fontId="7" fillId="0" borderId="5" xfId="0" applyFont="1" applyBorder="1" applyAlignment="1" applyProtection="1">
      <alignment horizontal="center"/>
    </xf>
    <xf numFmtId="0" fontId="3" fillId="0" borderId="3" xfId="0" applyFont="1" applyBorder="1" applyProtection="1"/>
    <xf numFmtId="0" fontId="7" fillId="0" borderId="6" xfId="0" applyFont="1" applyBorder="1" applyAlignment="1" applyProtection="1">
      <alignment horizontal="center"/>
    </xf>
    <xf numFmtId="0" fontId="3" fillId="0" borderId="7" xfId="0" applyFont="1" applyBorder="1" applyProtection="1"/>
    <xf numFmtId="0" fontId="7" fillId="0" borderId="8" xfId="0" applyFont="1" applyBorder="1" applyAlignment="1" applyProtection="1">
      <alignment horizontal="right"/>
    </xf>
    <xf numFmtId="0" fontId="7" fillId="0" borderId="9" xfId="0" applyFont="1" applyBorder="1" applyProtection="1"/>
    <xf numFmtId="0" fontId="3" fillId="0" borderId="10" xfId="0" applyFont="1" applyBorder="1" applyAlignment="1" applyProtection="1">
      <alignment horizontal="center"/>
    </xf>
    <xf numFmtId="0" fontId="9" fillId="0" borderId="11" xfId="0" applyFont="1" applyBorder="1" applyProtection="1"/>
    <xf numFmtId="0" fontId="3" fillId="0" borderId="12" xfId="0" applyFont="1" applyBorder="1" applyProtection="1"/>
    <xf numFmtId="0" fontId="3" fillId="0" borderId="13" xfId="0" applyFont="1" applyBorder="1" applyProtection="1"/>
    <xf numFmtId="0" fontId="3" fillId="2" borderId="14" xfId="0" applyFont="1" applyFill="1" applyBorder="1" applyAlignment="1" applyProtection="1">
      <alignment horizontal="center"/>
      <protection locked="0"/>
    </xf>
    <xf numFmtId="0" fontId="3" fillId="0" borderId="15" xfId="0" applyFont="1" applyBorder="1" applyProtection="1"/>
    <xf numFmtId="2" fontId="3" fillId="0" borderId="16" xfId="0" applyNumberFormat="1" applyFont="1" applyBorder="1" applyProtection="1"/>
    <xf numFmtId="0" fontId="3" fillId="0" borderId="17" xfId="0" applyFont="1" applyBorder="1" applyProtection="1"/>
    <xf numFmtId="0" fontId="3" fillId="0" borderId="18" xfId="0" applyFont="1" applyBorder="1" applyAlignment="1" applyProtection="1">
      <alignment horizontal="center"/>
    </xf>
    <xf numFmtId="0" fontId="9" fillId="0" borderId="19" xfId="0" applyFont="1" applyBorder="1" applyProtection="1"/>
    <xf numFmtId="0" fontId="3" fillId="0" borderId="20" xfId="0" applyFont="1" applyBorder="1" applyProtection="1"/>
    <xf numFmtId="0" fontId="3" fillId="0" borderId="21" xfId="0" applyFont="1" applyBorder="1" applyProtection="1"/>
    <xf numFmtId="0" fontId="3" fillId="0" borderId="22" xfId="0" applyFont="1" applyBorder="1" applyProtection="1"/>
    <xf numFmtId="0" fontId="3" fillId="0" borderId="11" xfId="0" applyFont="1" applyBorder="1" applyProtection="1"/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Protection="1"/>
    <xf numFmtId="0" fontId="3" fillId="0" borderId="14" xfId="0" applyFont="1" applyBorder="1" applyProtection="1"/>
    <xf numFmtId="0" fontId="9" fillId="0" borderId="24" xfId="0" applyFont="1" applyBorder="1" applyProtection="1"/>
    <xf numFmtId="0" fontId="3" fillId="3" borderId="9" xfId="0" applyFont="1" applyFill="1" applyBorder="1" applyProtection="1">
      <protection locked="0"/>
    </xf>
    <xf numFmtId="0" fontId="3" fillId="0" borderId="19" xfId="0" applyFont="1" applyBorder="1" applyProtection="1"/>
    <xf numFmtId="0" fontId="3" fillId="2" borderId="9" xfId="0" applyFont="1" applyFill="1" applyBorder="1" applyProtection="1"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left"/>
    </xf>
    <xf numFmtId="0" fontId="3" fillId="0" borderId="1" xfId="0" applyFont="1" applyBorder="1" applyProtection="1"/>
    <xf numFmtId="0" fontId="7" fillId="0" borderId="1" xfId="0" applyFont="1" applyBorder="1" applyProtection="1"/>
    <xf numFmtId="0" fontId="7" fillId="0" borderId="1" xfId="0" applyFont="1" applyBorder="1" applyAlignment="1" applyProtection="1">
      <alignment horizontal="right"/>
    </xf>
    <xf numFmtId="2" fontId="7" fillId="4" borderId="26" xfId="0" applyNumberFormat="1" applyFont="1" applyFill="1" applyBorder="1" applyProtection="1"/>
    <xf numFmtId="0" fontId="7" fillId="0" borderId="27" xfId="0" applyFont="1" applyBorder="1" applyProtection="1"/>
    <xf numFmtId="0" fontId="3" fillId="0" borderId="28" xfId="0" applyFont="1" applyBorder="1" applyProtection="1"/>
    <xf numFmtId="0" fontId="9" fillId="0" borderId="28" xfId="0" applyFont="1" applyBorder="1" applyAlignment="1" applyProtection="1">
      <alignment horizontal="right"/>
    </xf>
    <xf numFmtId="0" fontId="3" fillId="2" borderId="29" xfId="0" applyFont="1" applyFill="1" applyBorder="1" applyProtection="1">
      <protection locked="0"/>
    </xf>
    <xf numFmtId="0" fontId="9" fillId="0" borderId="28" xfId="0" applyFont="1" applyBorder="1" applyProtection="1"/>
    <xf numFmtId="0" fontId="3" fillId="0" borderId="30" xfId="0" applyFont="1" applyBorder="1" applyProtection="1"/>
    <xf numFmtId="0" fontId="7" fillId="0" borderId="25" xfId="0" applyFont="1" applyBorder="1" applyProtection="1"/>
    <xf numFmtId="0" fontId="9" fillId="0" borderId="1" xfId="0" applyFont="1" applyBorder="1" applyAlignment="1" applyProtection="1">
      <alignment horizontal="right"/>
    </xf>
    <xf numFmtId="0" fontId="3" fillId="3" borderId="3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0" fontId="9" fillId="3" borderId="31" xfId="0" applyFont="1" applyFill="1" applyBorder="1" applyProtection="1">
      <protection locked="0"/>
    </xf>
    <xf numFmtId="0" fontId="3" fillId="4" borderId="26" xfId="0" applyFont="1" applyFill="1" applyBorder="1" applyProtection="1"/>
    <xf numFmtId="0" fontId="7" fillId="0" borderId="0" xfId="0" applyFont="1" applyFill="1" applyProtection="1"/>
    <xf numFmtId="0" fontId="3" fillId="0" borderId="0" xfId="0" applyFont="1" applyFill="1" applyBorder="1" applyProtection="1"/>
    <xf numFmtId="0" fontId="7" fillId="0" borderId="28" xfId="0" applyFont="1" applyBorder="1" applyProtection="1"/>
    <xf numFmtId="0" fontId="9" fillId="0" borderId="1" xfId="0" applyFont="1" applyBorder="1" applyProtection="1"/>
    <xf numFmtId="0" fontId="11" fillId="0" borderId="1" xfId="0" applyFont="1" applyBorder="1" applyProtection="1"/>
    <xf numFmtId="0" fontId="3" fillId="2" borderId="32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7" fillId="0" borderId="28" xfId="0" quotePrefix="1" applyFont="1" applyBorder="1" applyAlignment="1" applyProtection="1">
      <alignment horizontal="left"/>
    </xf>
    <xf numFmtId="0" fontId="7" fillId="0" borderId="4" xfId="0" applyFont="1" applyFill="1" applyBorder="1" applyProtection="1"/>
    <xf numFmtId="0" fontId="3" fillId="0" borderId="30" xfId="0" applyFont="1" applyBorder="1" applyAlignment="1" applyProtection="1">
      <alignment horizontal="center"/>
    </xf>
    <xf numFmtId="0" fontId="3" fillId="0" borderId="23" xfId="0" applyFont="1" applyBorder="1" applyProtection="1"/>
    <xf numFmtId="0" fontId="7" fillId="0" borderId="0" xfId="0" applyFont="1" applyBorder="1" applyProtection="1"/>
    <xf numFmtId="0" fontId="7" fillId="0" borderId="0" xfId="0" quotePrefix="1" applyFont="1" applyBorder="1" applyAlignment="1" applyProtection="1">
      <alignment horizontal="left"/>
    </xf>
    <xf numFmtId="0" fontId="7" fillId="0" borderId="0" xfId="0" applyFont="1" applyFill="1" applyBorder="1" applyProtection="1"/>
    <xf numFmtId="0" fontId="3" fillId="0" borderId="16" xfId="0" applyFont="1" applyBorder="1" applyAlignment="1" applyProtection="1">
      <alignment horizontal="center"/>
    </xf>
    <xf numFmtId="0" fontId="11" fillId="0" borderId="0" xfId="0" applyFont="1" applyBorder="1" applyProtection="1"/>
    <xf numFmtId="0" fontId="9" fillId="2" borderId="33" xfId="0" applyFont="1" applyFill="1" applyBorder="1" applyAlignment="1" applyProtection="1">
      <alignment horizontal="center"/>
      <protection locked="0"/>
    </xf>
    <xf numFmtId="0" fontId="3" fillId="0" borderId="25" xfId="0" applyFont="1" applyBorder="1" applyProtection="1"/>
    <xf numFmtId="0" fontId="7" fillId="0" borderId="1" xfId="0" quotePrefix="1" applyFont="1" applyBorder="1" applyAlignment="1" applyProtection="1">
      <alignment horizontal="left"/>
    </xf>
    <xf numFmtId="0" fontId="7" fillId="0" borderId="1" xfId="0" applyFont="1" applyFill="1" applyBorder="1" applyProtection="1"/>
    <xf numFmtId="0" fontId="3" fillId="0" borderId="34" xfId="0" applyFont="1" applyBorder="1" applyAlignment="1" applyProtection="1">
      <alignment horizontal="center"/>
    </xf>
    <xf numFmtId="0" fontId="7" fillId="0" borderId="0" xfId="0" quotePrefix="1" applyFont="1" applyAlignment="1" applyProtection="1">
      <alignment horizontal="left"/>
    </xf>
    <xf numFmtId="0" fontId="2" fillId="0" borderId="27" xfId="0" applyFont="1" applyBorder="1" applyProtection="1"/>
    <xf numFmtId="0" fontId="7" fillId="0" borderId="28" xfId="0" applyFont="1" applyBorder="1" applyAlignment="1" applyProtection="1">
      <alignment horizontal="left"/>
    </xf>
    <xf numFmtId="0" fontId="7" fillId="0" borderId="28" xfId="0" applyFont="1" applyFill="1" applyBorder="1" applyProtection="1"/>
    <xf numFmtId="0" fontId="7" fillId="0" borderId="0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left"/>
    </xf>
    <xf numFmtId="0" fontId="3" fillId="0" borderId="28" xfId="0" quotePrefix="1" applyFont="1" applyBorder="1" applyAlignment="1" applyProtection="1">
      <alignment horizontal="left"/>
    </xf>
    <xf numFmtId="0" fontId="2" fillId="0" borderId="28" xfId="0" applyFont="1" applyBorder="1" applyProtection="1"/>
    <xf numFmtId="2" fontId="7" fillId="5" borderId="28" xfId="0" applyNumberFormat="1" applyFont="1" applyFill="1" applyBorder="1" applyProtection="1"/>
    <xf numFmtId="0" fontId="4" fillId="0" borderId="25" xfId="0" applyFont="1" applyBorder="1" applyProtection="1"/>
    <xf numFmtId="0" fontId="4" fillId="0" borderId="1" xfId="0" applyFont="1" applyBorder="1" applyProtection="1"/>
    <xf numFmtId="0" fontId="6" fillId="0" borderId="1" xfId="0" applyFont="1" applyBorder="1" applyProtection="1"/>
    <xf numFmtId="165" fontId="4" fillId="4" borderId="26" xfId="1" applyNumberFormat="1" applyFont="1" applyFill="1" applyBorder="1" applyProtection="1"/>
    <xf numFmtId="0" fontId="6" fillId="0" borderId="34" xfId="0" applyFont="1" applyBorder="1" applyProtection="1"/>
    <xf numFmtId="0" fontId="3" fillId="0" borderId="16" xfId="0" applyFont="1" applyBorder="1" applyProtection="1"/>
    <xf numFmtId="0" fontId="9" fillId="0" borderId="0" xfId="0" applyFont="1" applyBorder="1" applyProtection="1"/>
    <xf numFmtId="0" fontId="7" fillId="0" borderId="23" xfId="0" applyFont="1" applyBorder="1" applyProtection="1"/>
    <xf numFmtId="3" fontId="7" fillId="4" borderId="26" xfId="0" applyNumberFormat="1" applyFont="1" applyFill="1" applyBorder="1" applyAlignment="1" applyProtection="1">
      <alignment horizontal="right"/>
    </xf>
    <xf numFmtId="0" fontId="7" fillId="0" borderId="35" xfId="0" applyFont="1" applyBorder="1" applyProtection="1"/>
    <xf numFmtId="0" fontId="7" fillId="0" borderId="36" xfId="0" applyFont="1" applyBorder="1" applyProtection="1"/>
    <xf numFmtId="3" fontId="7" fillId="0" borderId="1" xfId="0" applyNumberFormat="1" applyFont="1" applyBorder="1" applyAlignment="1" applyProtection="1">
      <alignment horizontal="right"/>
    </xf>
    <xf numFmtId="0" fontId="7" fillId="0" borderId="34" xfId="0" applyFont="1" applyBorder="1" applyProtection="1"/>
    <xf numFmtId="0" fontId="9" fillId="0" borderId="27" xfId="0" applyFont="1" applyBorder="1" applyProtection="1"/>
    <xf numFmtId="0" fontId="3" fillId="0" borderId="34" xfId="0" applyFont="1" applyBorder="1" applyProtection="1"/>
    <xf numFmtId="0" fontId="0" fillId="2" borderId="0" xfId="0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R64"/>
  <sheetViews>
    <sheetView tabSelected="1" zoomScaleNormal="100" workbookViewId="0">
      <selection activeCell="K5" sqref="K5"/>
    </sheetView>
  </sheetViews>
  <sheetFormatPr defaultColWidth="9.140625" defaultRowHeight="12.75" x14ac:dyDescent="0.2"/>
  <cols>
    <col min="1" max="2" width="9.140625" style="2"/>
    <col min="3" max="3" width="13.140625" style="2" customWidth="1"/>
    <col min="4" max="4" width="15.5703125" style="2" customWidth="1"/>
    <col min="5" max="5" width="6.85546875" style="2" customWidth="1"/>
    <col min="6" max="6" width="11.85546875" style="2" customWidth="1"/>
    <col min="7" max="7" width="7.5703125" style="2" customWidth="1"/>
    <col min="8" max="8" width="12.42578125" style="2" customWidth="1"/>
    <col min="9" max="9" width="12.5703125" style="2" customWidth="1"/>
    <col min="10" max="13" width="9.140625" style="2"/>
    <col min="14" max="44" width="0" style="2" hidden="1" customWidth="1"/>
    <col min="45" max="16384" width="9.140625" style="2"/>
  </cols>
  <sheetData>
    <row r="1" spans="2:44" x14ac:dyDescent="0.2">
      <c r="B1" s="1" t="s">
        <v>0</v>
      </c>
      <c r="H1" s="3" t="s">
        <v>1</v>
      </c>
      <c r="I1" s="4">
        <f ca="1">TODAY()</f>
        <v>44964</v>
      </c>
    </row>
    <row r="2" spans="2:44" x14ac:dyDescent="0.2">
      <c r="B2" s="1" t="s">
        <v>2</v>
      </c>
    </row>
    <row r="3" spans="2:44" ht="15" x14ac:dyDescent="0.25">
      <c r="B3" s="1" t="s">
        <v>3</v>
      </c>
      <c r="D3" s="106"/>
      <c r="E3" s="107"/>
      <c r="F3" s="107"/>
      <c r="G3" s="107"/>
      <c r="H3" s="107"/>
      <c r="I3" s="107"/>
    </row>
    <row r="4" spans="2:44" x14ac:dyDescent="0.2">
      <c r="C4" s="5"/>
      <c r="D4" s="5"/>
      <c r="E4" s="5"/>
      <c r="F4" s="5"/>
      <c r="G4" s="5"/>
      <c r="H4" s="5"/>
      <c r="I4" s="5"/>
    </row>
    <row r="5" spans="2:44" s="8" customFormat="1" ht="16.5" thickBot="1" x14ac:dyDescent="0.3">
      <c r="B5" s="6" t="s">
        <v>4</v>
      </c>
      <c r="C5" s="108"/>
      <c r="D5" s="108"/>
      <c r="E5" s="108"/>
      <c r="F5" s="108"/>
      <c r="G5" s="108"/>
      <c r="H5" s="108"/>
      <c r="I5" s="108"/>
      <c r="J5" s="7"/>
    </row>
    <row r="6" spans="2:44" x14ac:dyDescent="0.2">
      <c r="B6" s="9"/>
      <c r="C6" s="5"/>
      <c r="D6" s="5"/>
      <c r="E6" s="5"/>
      <c r="F6" s="5"/>
    </row>
    <row r="7" spans="2:44" ht="14.25" x14ac:dyDescent="0.25">
      <c r="B7" s="9" t="s">
        <v>5</v>
      </c>
    </row>
    <row r="8" spans="2:44" x14ac:dyDescent="0.2">
      <c r="B8" s="2" t="s">
        <v>6</v>
      </c>
    </row>
    <row r="9" spans="2:44" x14ac:dyDescent="0.2">
      <c r="B9" s="10" t="s">
        <v>7</v>
      </c>
      <c r="E9" s="11"/>
    </row>
    <row r="10" spans="2:44" x14ac:dyDescent="0.2">
      <c r="B10" s="12" t="s">
        <v>8</v>
      </c>
      <c r="E10" s="11"/>
    </row>
    <row r="11" spans="2:44" ht="13.5" thickBot="1" x14ac:dyDescent="0.25">
      <c r="B11" s="12"/>
      <c r="E11" s="11"/>
      <c r="T11" s="2">
        <v>1</v>
      </c>
      <c r="U11" s="2">
        <v>2</v>
      </c>
      <c r="V11" s="2">
        <v>3</v>
      </c>
      <c r="W11" s="2">
        <v>4</v>
      </c>
      <c r="X11" s="2">
        <v>5</v>
      </c>
      <c r="Y11" s="2">
        <v>6</v>
      </c>
      <c r="Z11" s="2">
        <v>7</v>
      </c>
      <c r="AA11" s="2">
        <v>8</v>
      </c>
      <c r="AB11" s="2">
        <v>9</v>
      </c>
      <c r="AC11" s="2">
        <v>0</v>
      </c>
      <c r="AD11" s="2">
        <v>1</v>
      </c>
      <c r="AE11" s="2">
        <v>2</v>
      </c>
      <c r="AF11" s="2">
        <v>3</v>
      </c>
      <c r="AG11" s="2">
        <v>4</v>
      </c>
      <c r="AH11" s="2">
        <v>5</v>
      </c>
      <c r="AI11" s="2">
        <v>6</v>
      </c>
      <c r="AJ11" s="2">
        <v>7</v>
      </c>
      <c r="AK11" s="2">
        <v>8</v>
      </c>
      <c r="AL11" s="2">
        <v>9</v>
      </c>
      <c r="AM11" s="2">
        <v>0</v>
      </c>
      <c r="AN11" s="2">
        <v>1</v>
      </c>
      <c r="AO11" s="2">
        <v>2</v>
      </c>
      <c r="AP11" s="2">
        <v>3</v>
      </c>
      <c r="AQ11" s="2">
        <v>4</v>
      </c>
      <c r="AR11" s="2">
        <v>5</v>
      </c>
    </row>
    <row r="12" spans="2:44" ht="13.5" thickBot="1" x14ac:dyDescent="0.25">
      <c r="B12" s="13" t="s">
        <v>9</v>
      </c>
      <c r="C12" s="14"/>
      <c r="D12" s="15"/>
      <c r="E12" s="16" t="s">
        <v>10</v>
      </c>
      <c r="F12" s="17"/>
      <c r="G12" s="18" t="s">
        <v>11</v>
      </c>
      <c r="H12" s="19"/>
      <c r="I12" s="20" t="s">
        <v>12</v>
      </c>
      <c r="N12" s="21" t="s">
        <v>13</v>
      </c>
      <c r="O12" s="21" t="s">
        <v>14</v>
      </c>
      <c r="P12" s="21" t="s">
        <v>15</v>
      </c>
      <c r="Q12" s="21" t="s">
        <v>16</v>
      </c>
      <c r="R12" s="21" t="s">
        <v>17</v>
      </c>
      <c r="S12" s="21" t="s">
        <v>18</v>
      </c>
    </row>
    <row r="13" spans="2:44" x14ac:dyDescent="0.2">
      <c r="B13" s="22">
        <v>1</v>
      </c>
      <c r="C13" s="23" t="s">
        <v>19</v>
      </c>
      <c r="D13" s="24"/>
      <c r="E13" s="25">
        <v>1</v>
      </c>
      <c r="F13" s="5"/>
      <c r="G13" s="26"/>
      <c r="H13" s="27"/>
      <c r="I13" s="28">
        <f>SUM(T13:AR13)</f>
        <v>0</v>
      </c>
      <c r="N13" s="25">
        <v>0</v>
      </c>
      <c r="O13" s="25">
        <v>0.45</v>
      </c>
      <c r="P13" s="25">
        <v>0.31</v>
      </c>
      <c r="Q13" s="25">
        <v>0.25</v>
      </c>
      <c r="R13" s="25">
        <v>0.21</v>
      </c>
      <c r="S13" s="29">
        <v>0.2</v>
      </c>
      <c r="T13" s="2" t="b">
        <f>IF(G13=1,O13*E13)</f>
        <v>0</v>
      </c>
      <c r="U13" s="2" t="b">
        <f t="shared" ref="U13:U29" si="0">IF(G13=2,P13*E13*2)</f>
        <v>0</v>
      </c>
      <c r="V13" s="2" t="b">
        <f t="shared" ref="V13:V29" si="1">IF(G13=3,Q13*E13*3)</f>
        <v>0</v>
      </c>
      <c r="W13" s="2" t="b">
        <f t="shared" ref="W13:W29" si="2">IF(G13=4,R13*E13*4)</f>
        <v>0</v>
      </c>
      <c r="X13" s="2" t="b">
        <f>IF($G13=5,$S13*$E13*5)</f>
        <v>0</v>
      </c>
      <c r="Y13" s="2" t="b">
        <f t="shared" ref="Y13:Y30" si="3">IF($G13=6,$S13*$E13*6)</f>
        <v>0</v>
      </c>
      <c r="Z13" s="2" t="b">
        <f t="shared" ref="Z13:Z30" si="4">IF($G13=7,$S13*$E13*7)</f>
        <v>0</v>
      </c>
      <c r="AA13" s="2" t="b">
        <f t="shared" ref="AA13:AA30" si="5">IF($G13=8,$S13*$E13*8)</f>
        <v>0</v>
      </c>
      <c r="AB13" s="2" t="b">
        <f t="shared" ref="AB13:AB30" si="6">IF($G13=9,$S13*$E13*9)</f>
        <v>0</v>
      </c>
      <c r="AC13" s="2" t="b">
        <f t="shared" ref="AC13:AC30" si="7">IF($G13=10,$S13*$E13*10)</f>
        <v>0</v>
      </c>
      <c r="AD13" s="2" t="b">
        <f t="shared" ref="AD13:AD30" si="8">IF($G13=11,$S13*$E13*11)</f>
        <v>0</v>
      </c>
      <c r="AE13" s="2" t="b">
        <f t="shared" ref="AE13:AE30" si="9">IF($G13=12,$S13*$E13*12)</f>
        <v>0</v>
      </c>
      <c r="AF13" s="2" t="b">
        <f>IF($G13=13,$S13*$E13*13)</f>
        <v>0</v>
      </c>
      <c r="AG13" s="2" t="b">
        <f>IF($G13=14,$S13*$E13*14)</f>
        <v>0</v>
      </c>
      <c r="AH13" s="2" t="b">
        <f>IF($G13=15,$S13*$E13*15)</f>
        <v>0</v>
      </c>
      <c r="AI13" s="2" t="b">
        <f>IF($G13=16,$S13*$E13*16)</f>
        <v>0</v>
      </c>
      <c r="AJ13" s="2" t="b">
        <f>IF($G13=17,$S13*$E13*17)</f>
        <v>0</v>
      </c>
      <c r="AK13" s="2" t="b">
        <f>IF($G13=18,$S13*$E13*18)</f>
        <v>0</v>
      </c>
      <c r="AL13" s="2" t="b">
        <f>IF($G13=19,$S13*$E13*19)</f>
        <v>0</v>
      </c>
      <c r="AM13" s="2" t="b">
        <f>IF($G13=20,$S13*$E13*20)</f>
        <v>0</v>
      </c>
      <c r="AN13" s="2" t="b">
        <f>IF($G13=21,$S13*$E13*21)</f>
        <v>0</v>
      </c>
      <c r="AO13" s="2" t="b">
        <f>IF($G13=22,$S13*$E13*22)</f>
        <v>0</v>
      </c>
      <c r="AP13" s="2" t="b">
        <f>IF($G13=23,$S13*$E13*23)</f>
        <v>0</v>
      </c>
      <c r="AQ13" s="2" t="b">
        <f>IF($G13=24,$S13*$E13*24)</f>
        <v>0</v>
      </c>
      <c r="AR13" s="2" t="b">
        <f>IF($G13=25,$S13*$E13*25)</f>
        <v>0</v>
      </c>
    </row>
    <row r="14" spans="2:44" x14ac:dyDescent="0.2">
      <c r="B14" s="30">
        <v>2</v>
      </c>
      <c r="C14" s="31" t="s">
        <v>20</v>
      </c>
      <c r="D14" s="32"/>
      <c r="E14" s="33">
        <v>2</v>
      </c>
      <c r="F14" s="5"/>
      <c r="G14" s="26"/>
      <c r="H14" s="27"/>
      <c r="I14" s="28">
        <f t="shared" ref="I14:I30" si="10">SUM(T14:AR14)</f>
        <v>0</v>
      </c>
      <c r="N14" s="33">
        <v>0</v>
      </c>
      <c r="O14" s="33">
        <v>0.45</v>
      </c>
      <c r="P14" s="33">
        <v>0.31</v>
      </c>
      <c r="Q14" s="33">
        <v>0.25</v>
      </c>
      <c r="R14" s="33">
        <v>0.21</v>
      </c>
      <c r="S14" s="34">
        <v>0.2</v>
      </c>
      <c r="T14" s="2" t="b">
        <f>IF(G14=1,O14*E14)</f>
        <v>0</v>
      </c>
      <c r="U14" s="2" t="b">
        <f>IF(G14=2,P14*E14*2)</f>
        <v>0</v>
      </c>
      <c r="V14" s="2" t="b">
        <f t="shared" si="1"/>
        <v>0</v>
      </c>
      <c r="W14" s="2" t="b">
        <f>IF(G14=4,R14*E14*4)</f>
        <v>0</v>
      </c>
      <c r="X14" s="2" t="b">
        <f t="shared" ref="X14:X29" si="11">IF(G14=5,S14*E14*5)</f>
        <v>0</v>
      </c>
      <c r="Y14" s="2" t="b">
        <f t="shared" si="3"/>
        <v>0</v>
      </c>
      <c r="Z14" s="2" t="b">
        <f t="shared" si="4"/>
        <v>0</v>
      </c>
      <c r="AA14" s="2" t="b">
        <f t="shared" si="5"/>
        <v>0</v>
      </c>
      <c r="AB14" s="2" t="b">
        <f t="shared" si="6"/>
        <v>0</v>
      </c>
      <c r="AC14" s="2" t="b">
        <f t="shared" si="7"/>
        <v>0</v>
      </c>
      <c r="AD14" s="2" t="b">
        <f t="shared" si="8"/>
        <v>0</v>
      </c>
      <c r="AE14" s="2" t="b">
        <f t="shared" si="9"/>
        <v>0</v>
      </c>
      <c r="AF14" s="2" t="b">
        <f>IF($G14=13,$S14*$E14*13)</f>
        <v>0</v>
      </c>
      <c r="AG14" s="2" t="b">
        <f t="shared" ref="AG14:AG30" si="12">IF($G14=14,$S14*$E14*14)</f>
        <v>0</v>
      </c>
      <c r="AH14" s="2" t="b">
        <f t="shared" ref="AH14:AH30" si="13">IF($G14=15,$S14*$E14*15)</f>
        <v>0</v>
      </c>
      <c r="AI14" s="2" t="b">
        <f t="shared" ref="AI14:AI30" si="14">IF($G14=16,$S14*$E14*16)</f>
        <v>0</v>
      </c>
      <c r="AJ14" s="2" t="b">
        <f t="shared" ref="AJ14:AJ30" si="15">IF($G14=17,$S14*$E14*17)</f>
        <v>0</v>
      </c>
      <c r="AK14" s="2" t="b">
        <f t="shared" ref="AK14:AK30" si="16">IF($G14=18,$S14*$E14*18)</f>
        <v>0</v>
      </c>
      <c r="AL14" s="2" t="b">
        <f t="shared" ref="AL14:AL30" si="17">IF($G14=19,$S14*$E14*19)</f>
        <v>0</v>
      </c>
      <c r="AM14" s="2" t="b">
        <f t="shared" ref="AM14:AM30" si="18">IF($G14=20,$S14*$E14*20)</f>
        <v>0</v>
      </c>
      <c r="AN14" s="2" t="b">
        <f t="shared" ref="AN14:AN30" si="19">IF($G14=21,$S14*$E14*21)</f>
        <v>0</v>
      </c>
      <c r="AO14" s="2" t="b">
        <f t="shared" ref="AO14:AO30" si="20">IF($G14=22,$S14*$E14*22)</f>
        <v>0</v>
      </c>
      <c r="AP14" s="2" t="b">
        <f t="shared" ref="AP14:AP30" si="21">IF($G14=23,$S14*$E14*23)</f>
        <v>0</v>
      </c>
      <c r="AQ14" s="2" t="b">
        <f t="shared" ref="AQ14:AQ30" si="22">IF($G14=24,$S14*$E14*24)</f>
        <v>0</v>
      </c>
      <c r="AR14" s="2" t="b">
        <f t="shared" ref="AR14:AR30" si="23">IF($G14=25,$S14*$E14*25)</f>
        <v>0</v>
      </c>
    </row>
    <row r="15" spans="2:44" x14ac:dyDescent="0.2">
      <c r="B15" s="22">
        <v>3</v>
      </c>
      <c r="C15" s="35" t="s">
        <v>21</v>
      </c>
      <c r="D15" s="29"/>
      <c r="E15" s="29">
        <v>1</v>
      </c>
      <c r="F15" s="5"/>
      <c r="G15" s="26"/>
      <c r="H15" s="27"/>
      <c r="I15" s="28">
        <f t="shared" si="10"/>
        <v>0</v>
      </c>
      <c r="N15" s="25">
        <v>0</v>
      </c>
      <c r="O15" s="35">
        <v>0.45</v>
      </c>
      <c r="P15" s="25">
        <v>0.31</v>
      </c>
      <c r="Q15" s="24">
        <v>0.25</v>
      </c>
      <c r="R15" s="25">
        <v>0.21</v>
      </c>
      <c r="S15" s="29">
        <v>0.2</v>
      </c>
      <c r="T15" s="2" t="b">
        <f t="shared" ref="T15:T29" si="24">IF(G15=1,O15*E15)</f>
        <v>0</v>
      </c>
      <c r="U15" s="2" t="b">
        <f t="shared" si="0"/>
        <v>0</v>
      </c>
      <c r="V15" s="2" t="b">
        <f t="shared" si="1"/>
        <v>0</v>
      </c>
      <c r="W15" s="2" t="b">
        <f t="shared" si="2"/>
        <v>0</v>
      </c>
      <c r="X15" s="2" t="b">
        <f t="shared" si="11"/>
        <v>0</v>
      </c>
      <c r="Y15" s="2" t="b">
        <f t="shared" si="3"/>
        <v>0</v>
      </c>
      <c r="Z15" s="2" t="b">
        <f t="shared" si="4"/>
        <v>0</v>
      </c>
      <c r="AA15" s="2" t="b">
        <f t="shared" si="5"/>
        <v>0</v>
      </c>
      <c r="AB15" s="2" t="b">
        <f t="shared" si="6"/>
        <v>0</v>
      </c>
      <c r="AC15" s="2" t="b">
        <f t="shared" si="7"/>
        <v>0</v>
      </c>
      <c r="AD15" s="2" t="b">
        <f t="shared" si="8"/>
        <v>0</v>
      </c>
      <c r="AE15" s="2" t="b">
        <f t="shared" si="9"/>
        <v>0</v>
      </c>
      <c r="AF15" s="2" t="b">
        <f t="shared" ref="AF15:AF30" si="25">IF($G15=13,$S15*$E15*13)</f>
        <v>0</v>
      </c>
      <c r="AG15" s="2" t="b">
        <f t="shared" si="12"/>
        <v>0</v>
      </c>
      <c r="AH15" s="2" t="b">
        <f t="shared" si="13"/>
        <v>0</v>
      </c>
      <c r="AI15" s="2" t="b">
        <f t="shared" si="14"/>
        <v>0</v>
      </c>
      <c r="AJ15" s="2" t="b">
        <f t="shared" si="15"/>
        <v>0</v>
      </c>
      <c r="AK15" s="2" t="b">
        <f t="shared" si="16"/>
        <v>0</v>
      </c>
      <c r="AL15" s="2" t="b">
        <f t="shared" si="17"/>
        <v>0</v>
      </c>
      <c r="AM15" s="2" t="b">
        <f t="shared" si="18"/>
        <v>0</v>
      </c>
      <c r="AN15" s="2" t="b">
        <f t="shared" si="19"/>
        <v>0</v>
      </c>
      <c r="AO15" s="2" t="b">
        <f t="shared" si="20"/>
        <v>0</v>
      </c>
      <c r="AP15" s="2" t="b">
        <f t="shared" si="21"/>
        <v>0</v>
      </c>
      <c r="AQ15" s="2" t="b">
        <f t="shared" si="22"/>
        <v>0</v>
      </c>
      <c r="AR15" s="2" t="b">
        <f t="shared" si="23"/>
        <v>0</v>
      </c>
    </row>
    <row r="16" spans="2:44" x14ac:dyDescent="0.2">
      <c r="B16" s="36">
        <v>4</v>
      </c>
      <c r="C16" s="37" t="s">
        <v>22</v>
      </c>
      <c r="D16" s="27"/>
      <c r="E16" s="27">
        <v>3</v>
      </c>
      <c r="F16" s="5"/>
      <c r="G16" s="26"/>
      <c r="H16" s="27"/>
      <c r="I16" s="28">
        <f t="shared" si="10"/>
        <v>0</v>
      </c>
      <c r="N16" s="38">
        <v>0</v>
      </c>
      <c r="O16" s="37">
        <v>0.45</v>
      </c>
      <c r="P16" s="38">
        <v>0.31</v>
      </c>
      <c r="Q16" s="5">
        <v>0.25</v>
      </c>
      <c r="R16" s="38">
        <v>0.21</v>
      </c>
      <c r="S16" s="27">
        <v>0.2</v>
      </c>
      <c r="T16" s="2" t="b">
        <f t="shared" si="24"/>
        <v>0</v>
      </c>
      <c r="U16" s="2" t="b">
        <f t="shared" si="0"/>
        <v>0</v>
      </c>
      <c r="V16" s="2" t="b">
        <f t="shared" si="1"/>
        <v>0</v>
      </c>
      <c r="W16" s="2" t="b">
        <f t="shared" si="2"/>
        <v>0</v>
      </c>
      <c r="X16" s="2" t="b">
        <f t="shared" si="11"/>
        <v>0</v>
      </c>
      <c r="Y16" s="2" t="b">
        <f t="shared" si="3"/>
        <v>0</v>
      </c>
      <c r="Z16" s="2" t="b">
        <f t="shared" si="4"/>
        <v>0</v>
      </c>
      <c r="AA16" s="2" t="b">
        <f t="shared" si="5"/>
        <v>0</v>
      </c>
      <c r="AB16" s="2" t="b">
        <f t="shared" si="6"/>
        <v>0</v>
      </c>
      <c r="AC16" s="2" t="b">
        <f t="shared" si="7"/>
        <v>0</v>
      </c>
      <c r="AD16" s="2" t="b">
        <f t="shared" si="8"/>
        <v>0</v>
      </c>
      <c r="AE16" s="2" t="b">
        <f t="shared" si="9"/>
        <v>0</v>
      </c>
      <c r="AF16" s="2" t="b">
        <f t="shared" si="25"/>
        <v>0</v>
      </c>
      <c r="AG16" s="2" t="b">
        <f t="shared" si="12"/>
        <v>0</v>
      </c>
      <c r="AH16" s="2" t="b">
        <f t="shared" si="13"/>
        <v>0</v>
      </c>
      <c r="AI16" s="2" t="b">
        <f t="shared" si="14"/>
        <v>0</v>
      </c>
      <c r="AJ16" s="2" t="b">
        <f t="shared" si="15"/>
        <v>0</v>
      </c>
      <c r="AK16" s="2" t="b">
        <f t="shared" si="16"/>
        <v>0</v>
      </c>
      <c r="AL16" s="2" t="b">
        <f t="shared" si="17"/>
        <v>0</v>
      </c>
      <c r="AM16" s="2" t="b">
        <f t="shared" si="18"/>
        <v>0</v>
      </c>
      <c r="AN16" s="2" t="b">
        <f t="shared" si="19"/>
        <v>0</v>
      </c>
      <c r="AO16" s="2" t="b">
        <f t="shared" si="20"/>
        <v>0</v>
      </c>
      <c r="AP16" s="2" t="b">
        <f t="shared" si="21"/>
        <v>0</v>
      </c>
      <c r="AQ16" s="2" t="b">
        <f t="shared" si="22"/>
        <v>0</v>
      </c>
      <c r="AR16" s="2" t="b">
        <f t="shared" si="23"/>
        <v>0</v>
      </c>
    </row>
    <row r="17" spans="2:44" x14ac:dyDescent="0.2">
      <c r="B17" s="36">
        <v>5</v>
      </c>
      <c r="C17" s="39" t="s">
        <v>23</v>
      </c>
      <c r="D17" s="27"/>
      <c r="E17" s="27">
        <v>0.3</v>
      </c>
      <c r="F17" s="5"/>
      <c r="G17" s="26"/>
      <c r="H17" s="27"/>
      <c r="I17" s="28">
        <f>SUM(T17:AR17)</f>
        <v>0</v>
      </c>
      <c r="N17" s="38">
        <v>0</v>
      </c>
      <c r="O17" s="37">
        <v>0.45</v>
      </c>
      <c r="P17" s="38">
        <v>0.31</v>
      </c>
      <c r="Q17" s="5">
        <v>0.25</v>
      </c>
      <c r="R17" s="38">
        <v>0.21</v>
      </c>
      <c r="S17" s="27">
        <v>0.2</v>
      </c>
      <c r="T17" s="2" t="b">
        <f>IF(G17=1,O17*E17)</f>
        <v>0</v>
      </c>
      <c r="U17" s="2" t="b">
        <f>IF(G17=2,P17*E17*2)</f>
        <v>0</v>
      </c>
      <c r="V17" s="2" t="b">
        <f>IF(G17=3,Q17*E17*3)</f>
        <v>0</v>
      </c>
      <c r="W17" s="2" t="b">
        <f>IF(G17=4,R17*E17*4)</f>
        <v>0</v>
      </c>
      <c r="X17" s="2" t="b">
        <f>IF(G17=5,S17*E17*5)</f>
        <v>0</v>
      </c>
      <c r="Y17" s="2" t="b">
        <f>IF($G17=6,$S17*$E17*6)</f>
        <v>0</v>
      </c>
      <c r="Z17" s="2" t="b">
        <f>IF($G17=7,$S17*$E17*7)</f>
        <v>0</v>
      </c>
      <c r="AA17" s="2" t="b">
        <f>IF($G17=8,$S17*$E17*8)</f>
        <v>0</v>
      </c>
      <c r="AB17" s="2" t="b">
        <f>IF($G17=9,$S17*$E17*9)</f>
        <v>0</v>
      </c>
      <c r="AC17" s="2" t="b">
        <f>IF($G17=10,$S17*$E17*10)</f>
        <v>0</v>
      </c>
      <c r="AD17" s="2" t="b">
        <f>IF($G17=11,$S17*$E17*11)</f>
        <v>0</v>
      </c>
      <c r="AE17" s="2" t="b">
        <f>IF($G17=12,$S17*$E17*12)</f>
        <v>0</v>
      </c>
      <c r="AF17" s="2" t="b">
        <f>IF($G17=13,$S17*$E17*13)</f>
        <v>0</v>
      </c>
      <c r="AG17" s="2" t="b">
        <f>IF($G17=14,$S17*$E17*14)</f>
        <v>0</v>
      </c>
      <c r="AH17" s="2" t="b">
        <f>IF($G17=15,$S17*$E17*15)</f>
        <v>0</v>
      </c>
      <c r="AI17" s="2" t="b">
        <f>IF($G17=16,$S17*$E17*16)</f>
        <v>0</v>
      </c>
      <c r="AJ17" s="2" t="b">
        <f>IF($G17=17,$S17*$E17*17)</f>
        <v>0</v>
      </c>
      <c r="AK17" s="2" t="b">
        <f>IF($G17=18,$S17*$E17*18)</f>
        <v>0</v>
      </c>
      <c r="AL17" s="2" t="b">
        <f>IF($G17=19,$S17*$E17*19)</f>
        <v>0</v>
      </c>
      <c r="AM17" s="2" t="b">
        <f>IF($G17=20,$S17*$E17*20)</f>
        <v>0</v>
      </c>
      <c r="AN17" s="2" t="b">
        <f>IF($G17=21,$S17*$E17*21)</f>
        <v>0</v>
      </c>
      <c r="AO17" s="2" t="b">
        <f>IF($G17=22,$S17*$E17*22)</f>
        <v>0</v>
      </c>
      <c r="AP17" s="2" t="b">
        <f>IF($G17=23,$S17*$E17*23)</f>
        <v>0</v>
      </c>
      <c r="AQ17" s="2" t="b">
        <f>IF($G17=24,$S17*$E17*24)</f>
        <v>0</v>
      </c>
      <c r="AR17" s="2" t="b">
        <f>IF($G17=25,$S17*$E17*25)</f>
        <v>0</v>
      </c>
    </row>
    <row r="18" spans="2:44" x14ac:dyDescent="0.2">
      <c r="B18" s="36">
        <v>6</v>
      </c>
      <c r="C18" s="37" t="s">
        <v>24</v>
      </c>
      <c r="D18" s="27"/>
      <c r="E18" s="27">
        <v>1.2</v>
      </c>
      <c r="F18" s="5"/>
      <c r="G18" s="26"/>
      <c r="H18" s="27"/>
      <c r="I18" s="28">
        <f>SUM(T18:AR18)</f>
        <v>0</v>
      </c>
      <c r="N18" s="38">
        <v>0</v>
      </c>
      <c r="O18" s="37">
        <v>0.45</v>
      </c>
      <c r="P18" s="38">
        <v>0.31</v>
      </c>
      <c r="Q18" s="5">
        <v>0.25</v>
      </c>
      <c r="R18" s="38">
        <v>0.21</v>
      </c>
      <c r="S18" s="27">
        <v>0.2</v>
      </c>
      <c r="T18" s="2" t="b">
        <f t="shared" si="24"/>
        <v>0</v>
      </c>
      <c r="U18" s="2" t="b">
        <f t="shared" si="0"/>
        <v>0</v>
      </c>
      <c r="V18" s="2" t="b">
        <f t="shared" si="1"/>
        <v>0</v>
      </c>
      <c r="W18" s="2" t="b">
        <f t="shared" si="2"/>
        <v>0</v>
      </c>
      <c r="X18" s="2" t="b">
        <f t="shared" si="11"/>
        <v>0</v>
      </c>
      <c r="Y18" s="2" t="b">
        <f t="shared" si="3"/>
        <v>0</v>
      </c>
      <c r="Z18" s="2" t="b">
        <f t="shared" si="4"/>
        <v>0</v>
      </c>
      <c r="AA18" s="2" t="b">
        <f t="shared" si="5"/>
        <v>0</v>
      </c>
      <c r="AB18" s="2" t="b">
        <f t="shared" si="6"/>
        <v>0</v>
      </c>
      <c r="AC18" s="2" t="b">
        <f t="shared" si="7"/>
        <v>0</v>
      </c>
      <c r="AD18" s="2" t="b">
        <f t="shared" si="8"/>
        <v>0</v>
      </c>
      <c r="AE18" s="2" t="b">
        <f t="shared" si="9"/>
        <v>0</v>
      </c>
      <c r="AF18" s="2" t="b">
        <f t="shared" si="25"/>
        <v>0</v>
      </c>
      <c r="AG18" s="2" t="b">
        <f t="shared" si="12"/>
        <v>0</v>
      </c>
      <c r="AH18" s="2" t="b">
        <f t="shared" si="13"/>
        <v>0</v>
      </c>
      <c r="AI18" s="2" t="b">
        <f t="shared" si="14"/>
        <v>0</v>
      </c>
      <c r="AJ18" s="2" t="b">
        <f t="shared" si="15"/>
        <v>0</v>
      </c>
      <c r="AK18" s="2" t="b">
        <f t="shared" si="16"/>
        <v>0</v>
      </c>
      <c r="AL18" s="2" t="b">
        <f t="shared" si="17"/>
        <v>0</v>
      </c>
      <c r="AM18" s="2" t="b">
        <f t="shared" si="18"/>
        <v>0</v>
      </c>
      <c r="AN18" s="2" t="b">
        <f t="shared" si="19"/>
        <v>0</v>
      </c>
      <c r="AO18" s="2" t="b">
        <f t="shared" si="20"/>
        <v>0</v>
      </c>
      <c r="AP18" s="2" t="b">
        <f t="shared" si="21"/>
        <v>0</v>
      </c>
      <c r="AQ18" s="2" t="b">
        <f t="shared" si="22"/>
        <v>0</v>
      </c>
      <c r="AR18" s="2" t="b">
        <f t="shared" si="23"/>
        <v>0</v>
      </c>
    </row>
    <row r="19" spans="2:44" x14ac:dyDescent="0.2">
      <c r="B19" s="36">
        <v>7</v>
      </c>
      <c r="C19" s="39" t="s">
        <v>25</v>
      </c>
      <c r="D19" s="27"/>
      <c r="E19" s="40"/>
      <c r="F19" s="5"/>
      <c r="G19" s="26"/>
      <c r="H19" s="27"/>
      <c r="I19" s="28">
        <f t="shared" si="10"/>
        <v>0</v>
      </c>
      <c r="N19" s="38">
        <v>0</v>
      </c>
      <c r="O19" s="37">
        <v>0.6</v>
      </c>
      <c r="P19" s="38">
        <v>0.5</v>
      </c>
      <c r="Q19" s="5">
        <v>0.4</v>
      </c>
      <c r="R19" s="38">
        <v>0.34</v>
      </c>
      <c r="S19" s="27">
        <v>0.3</v>
      </c>
      <c r="T19" s="2" t="b">
        <f t="shared" si="24"/>
        <v>0</v>
      </c>
      <c r="U19" s="2" t="b">
        <f t="shared" si="0"/>
        <v>0</v>
      </c>
      <c r="V19" s="2" t="b">
        <f t="shared" si="1"/>
        <v>0</v>
      </c>
      <c r="W19" s="2" t="b">
        <f t="shared" si="2"/>
        <v>0</v>
      </c>
      <c r="X19" s="2" t="b">
        <f t="shared" si="11"/>
        <v>0</v>
      </c>
      <c r="Y19" s="2" t="b">
        <f t="shared" si="3"/>
        <v>0</v>
      </c>
      <c r="Z19" s="2" t="b">
        <f t="shared" si="4"/>
        <v>0</v>
      </c>
      <c r="AA19" s="2" t="b">
        <f t="shared" si="5"/>
        <v>0</v>
      </c>
      <c r="AB19" s="2" t="b">
        <f t="shared" si="6"/>
        <v>0</v>
      </c>
      <c r="AC19" s="2" t="b">
        <f t="shared" si="7"/>
        <v>0</v>
      </c>
      <c r="AD19" s="2" t="b">
        <f t="shared" si="8"/>
        <v>0</v>
      </c>
      <c r="AE19" s="2" t="b">
        <f t="shared" si="9"/>
        <v>0</v>
      </c>
      <c r="AF19" s="2" t="b">
        <f t="shared" si="25"/>
        <v>0</v>
      </c>
      <c r="AG19" s="2" t="b">
        <f t="shared" si="12"/>
        <v>0</v>
      </c>
      <c r="AH19" s="2" t="b">
        <f t="shared" si="13"/>
        <v>0</v>
      </c>
      <c r="AI19" s="2" t="b">
        <f t="shared" si="14"/>
        <v>0</v>
      </c>
      <c r="AJ19" s="2" t="b">
        <f t="shared" si="15"/>
        <v>0</v>
      </c>
      <c r="AK19" s="2" t="b">
        <f t="shared" si="16"/>
        <v>0</v>
      </c>
      <c r="AL19" s="2" t="b">
        <f t="shared" si="17"/>
        <v>0</v>
      </c>
      <c r="AM19" s="2" t="b">
        <f t="shared" si="18"/>
        <v>0</v>
      </c>
      <c r="AN19" s="2" t="b">
        <f t="shared" si="19"/>
        <v>0</v>
      </c>
      <c r="AO19" s="2" t="b">
        <f t="shared" si="20"/>
        <v>0</v>
      </c>
      <c r="AP19" s="2" t="b">
        <f t="shared" si="21"/>
        <v>0</v>
      </c>
      <c r="AQ19" s="2" t="b">
        <f t="shared" si="22"/>
        <v>0</v>
      </c>
      <c r="AR19" s="2" t="b">
        <f t="shared" si="23"/>
        <v>0</v>
      </c>
    </row>
    <row r="20" spans="2:44" x14ac:dyDescent="0.2">
      <c r="B20" s="36">
        <v>8</v>
      </c>
      <c r="C20" s="37" t="s">
        <v>26</v>
      </c>
      <c r="D20" s="27"/>
      <c r="E20" s="27">
        <v>1</v>
      </c>
      <c r="F20" s="5"/>
      <c r="G20" s="26"/>
      <c r="H20" s="27"/>
      <c r="I20" s="28">
        <f t="shared" si="10"/>
        <v>0</v>
      </c>
      <c r="N20" s="38">
        <v>0</v>
      </c>
      <c r="O20" s="37">
        <v>0.45</v>
      </c>
      <c r="P20" s="38">
        <v>0.31</v>
      </c>
      <c r="Q20" s="5">
        <v>0.25</v>
      </c>
      <c r="R20" s="38">
        <v>0.21</v>
      </c>
      <c r="S20" s="27">
        <v>0.2</v>
      </c>
      <c r="T20" s="2" t="b">
        <f t="shared" si="24"/>
        <v>0</v>
      </c>
      <c r="U20" s="2" t="b">
        <f t="shared" si="0"/>
        <v>0</v>
      </c>
      <c r="V20" s="2" t="b">
        <f t="shared" si="1"/>
        <v>0</v>
      </c>
      <c r="W20" s="2" t="b">
        <f t="shared" si="2"/>
        <v>0</v>
      </c>
      <c r="X20" s="2" t="b">
        <f t="shared" si="11"/>
        <v>0</v>
      </c>
      <c r="Y20" s="2" t="b">
        <f t="shared" si="3"/>
        <v>0</v>
      </c>
      <c r="Z20" s="2" t="b">
        <f t="shared" si="4"/>
        <v>0</v>
      </c>
      <c r="AA20" s="2" t="b">
        <f t="shared" si="5"/>
        <v>0</v>
      </c>
      <c r="AB20" s="2" t="b">
        <f t="shared" si="6"/>
        <v>0</v>
      </c>
      <c r="AC20" s="2" t="b">
        <f t="shared" si="7"/>
        <v>0</v>
      </c>
      <c r="AD20" s="2" t="b">
        <f t="shared" si="8"/>
        <v>0</v>
      </c>
      <c r="AE20" s="2" t="b">
        <f t="shared" si="9"/>
        <v>0</v>
      </c>
      <c r="AF20" s="2" t="b">
        <f t="shared" si="25"/>
        <v>0</v>
      </c>
      <c r="AG20" s="2" t="b">
        <f t="shared" si="12"/>
        <v>0</v>
      </c>
      <c r="AH20" s="2" t="b">
        <f t="shared" si="13"/>
        <v>0</v>
      </c>
      <c r="AI20" s="2" t="b">
        <f t="shared" si="14"/>
        <v>0</v>
      </c>
      <c r="AJ20" s="2" t="b">
        <f t="shared" si="15"/>
        <v>0</v>
      </c>
      <c r="AK20" s="2" t="b">
        <f t="shared" si="16"/>
        <v>0</v>
      </c>
      <c r="AL20" s="2" t="b">
        <f t="shared" si="17"/>
        <v>0</v>
      </c>
      <c r="AM20" s="2" t="b">
        <f t="shared" si="18"/>
        <v>0</v>
      </c>
      <c r="AN20" s="2" t="b">
        <f t="shared" si="19"/>
        <v>0</v>
      </c>
      <c r="AO20" s="2" t="b">
        <f t="shared" si="20"/>
        <v>0</v>
      </c>
      <c r="AP20" s="2" t="b">
        <f t="shared" si="21"/>
        <v>0</v>
      </c>
      <c r="AQ20" s="2" t="b">
        <f t="shared" si="22"/>
        <v>0</v>
      </c>
      <c r="AR20" s="2" t="b">
        <f t="shared" si="23"/>
        <v>0</v>
      </c>
    </row>
    <row r="21" spans="2:44" x14ac:dyDescent="0.2">
      <c r="B21" s="36">
        <v>9</v>
      </c>
      <c r="C21" s="37" t="s">
        <v>27</v>
      </c>
      <c r="D21" s="27"/>
      <c r="E21" s="27">
        <v>0.1</v>
      </c>
      <c r="F21" s="5"/>
      <c r="G21" s="26"/>
      <c r="H21" s="27"/>
      <c r="I21" s="28">
        <f t="shared" si="10"/>
        <v>0</v>
      </c>
      <c r="N21" s="38">
        <v>0</v>
      </c>
      <c r="O21" s="37">
        <v>0.45</v>
      </c>
      <c r="P21" s="38">
        <v>0.31</v>
      </c>
      <c r="Q21" s="5">
        <v>0.25</v>
      </c>
      <c r="R21" s="38">
        <v>0.21</v>
      </c>
      <c r="S21" s="27">
        <v>0.2</v>
      </c>
      <c r="T21" s="2" t="b">
        <f t="shared" si="24"/>
        <v>0</v>
      </c>
      <c r="U21" s="2" t="b">
        <f t="shared" si="0"/>
        <v>0</v>
      </c>
      <c r="V21" s="2" t="b">
        <f t="shared" si="1"/>
        <v>0</v>
      </c>
      <c r="W21" s="2" t="b">
        <f t="shared" si="2"/>
        <v>0</v>
      </c>
      <c r="X21" s="2" t="b">
        <f t="shared" si="11"/>
        <v>0</v>
      </c>
      <c r="Y21" s="2" t="b">
        <f t="shared" si="3"/>
        <v>0</v>
      </c>
      <c r="Z21" s="2" t="b">
        <f t="shared" si="4"/>
        <v>0</v>
      </c>
      <c r="AA21" s="2" t="b">
        <f t="shared" si="5"/>
        <v>0</v>
      </c>
      <c r="AB21" s="2" t="b">
        <f t="shared" si="6"/>
        <v>0</v>
      </c>
      <c r="AC21" s="2" t="b">
        <f t="shared" si="7"/>
        <v>0</v>
      </c>
      <c r="AD21" s="2" t="b">
        <f t="shared" si="8"/>
        <v>0</v>
      </c>
      <c r="AE21" s="2" t="b">
        <f t="shared" si="9"/>
        <v>0</v>
      </c>
      <c r="AF21" s="2" t="b">
        <f t="shared" si="25"/>
        <v>0</v>
      </c>
      <c r="AG21" s="2" t="b">
        <f t="shared" si="12"/>
        <v>0</v>
      </c>
      <c r="AH21" s="2" t="b">
        <f t="shared" si="13"/>
        <v>0</v>
      </c>
      <c r="AI21" s="2" t="b">
        <f t="shared" si="14"/>
        <v>0</v>
      </c>
      <c r="AJ21" s="2" t="b">
        <f t="shared" si="15"/>
        <v>0</v>
      </c>
      <c r="AK21" s="2" t="b">
        <f t="shared" si="16"/>
        <v>0</v>
      </c>
      <c r="AL21" s="2" t="b">
        <f t="shared" si="17"/>
        <v>0</v>
      </c>
      <c r="AM21" s="2" t="b">
        <f t="shared" si="18"/>
        <v>0</v>
      </c>
      <c r="AN21" s="2" t="b">
        <f t="shared" si="19"/>
        <v>0</v>
      </c>
      <c r="AO21" s="2" t="b">
        <f t="shared" si="20"/>
        <v>0</v>
      </c>
      <c r="AP21" s="2" t="b">
        <f t="shared" si="21"/>
        <v>0</v>
      </c>
      <c r="AQ21" s="2" t="b">
        <f t="shared" si="22"/>
        <v>0</v>
      </c>
      <c r="AR21" s="2" t="b">
        <f t="shared" si="23"/>
        <v>0</v>
      </c>
    </row>
    <row r="22" spans="2:44" x14ac:dyDescent="0.2">
      <c r="B22" s="36">
        <v>10</v>
      </c>
      <c r="C22" s="39" t="s">
        <v>28</v>
      </c>
      <c r="D22" s="27"/>
      <c r="E22" s="27">
        <v>2</v>
      </c>
      <c r="F22" s="5"/>
      <c r="G22" s="26"/>
      <c r="H22" s="27"/>
      <c r="I22" s="28">
        <f t="shared" si="10"/>
        <v>0</v>
      </c>
      <c r="N22" s="38">
        <v>0</v>
      </c>
      <c r="O22" s="37">
        <v>0.45</v>
      </c>
      <c r="P22" s="38">
        <v>0.31</v>
      </c>
      <c r="Q22" s="5">
        <v>0.25</v>
      </c>
      <c r="R22" s="38">
        <v>0.21</v>
      </c>
      <c r="S22" s="27">
        <v>0.2</v>
      </c>
      <c r="T22" s="2" t="b">
        <f t="shared" si="24"/>
        <v>0</v>
      </c>
      <c r="U22" s="2" t="b">
        <f t="shared" si="0"/>
        <v>0</v>
      </c>
      <c r="V22" s="2" t="b">
        <f t="shared" si="1"/>
        <v>0</v>
      </c>
      <c r="W22" s="2" t="b">
        <f t="shared" si="2"/>
        <v>0</v>
      </c>
      <c r="X22" s="2" t="b">
        <f t="shared" si="11"/>
        <v>0</v>
      </c>
      <c r="Y22" s="2" t="b">
        <f t="shared" si="3"/>
        <v>0</v>
      </c>
      <c r="Z22" s="2" t="b">
        <f t="shared" si="4"/>
        <v>0</v>
      </c>
      <c r="AA22" s="2" t="b">
        <f t="shared" si="5"/>
        <v>0</v>
      </c>
      <c r="AB22" s="2" t="b">
        <f t="shared" si="6"/>
        <v>0</v>
      </c>
      <c r="AC22" s="2" t="b">
        <f t="shared" si="7"/>
        <v>0</v>
      </c>
      <c r="AD22" s="2" t="b">
        <f t="shared" si="8"/>
        <v>0</v>
      </c>
      <c r="AE22" s="2" t="b">
        <f t="shared" si="9"/>
        <v>0</v>
      </c>
      <c r="AF22" s="2" t="b">
        <f t="shared" si="25"/>
        <v>0</v>
      </c>
      <c r="AG22" s="2" t="b">
        <f t="shared" si="12"/>
        <v>0</v>
      </c>
      <c r="AH22" s="2" t="b">
        <f t="shared" si="13"/>
        <v>0</v>
      </c>
      <c r="AI22" s="2" t="b">
        <f t="shared" si="14"/>
        <v>0</v>
      </c>
      <c r="AJ22" s="2" t="b">
        <f t="shared" si="15"/>
        <v>0</v>
      </c>
      <c r="AK22" s="2" t="b">
        <f t="shared" si="16"/>
        <v>0</v>
      </c>
      <c r="AL22" s="2" t="b">
        <f t="shared" si="17"/>
        <v>0</v>
      </c>
      <c r="AM22" s="2" t="b">
        <f t="shared" si="18"/>
        <v>0</v>
      </c>
      <c r="AN22" s="2" t="b">
        <f t="shared" si="19"/>
        <v>0</v>
      </c>
      <c r="AO22" s="2" t="b">
        <f t="shared" si="20"/>
        <v>0</v>
      </c>
      <c r="AP22" s="2" t="b">
        <f t="shared" si="21"/>
        <v>0</v>
      </c>
      <c r="AQ22" s="2" t="b">
        <f t="shared" si="22"/>
        <v>0</v>
      </c>
      <c r="AR22" s="2" t="b">
        <f t="shared" si="23"/>
        <v>0</v>
      </c>
    </row>
    <row r="23" spans="2:44" x14ac:dyDescent="0.2">
      <c r="B23" s="30">
        <v>11</v>
      </c>
      <c r="C23" s="31" t="s">
        <v>29</v>
      </c>
      <c r="D23" s="34"/>
      <c r="E23" s="34">
        <v>2</v>
      </c>
      <c r="F23" s="5"/>
      <c r="G23" s="26"/>
      <c r="H23" s="27"/>
      <c r="I23" s="28">
        <f>SUM(T23:AR23)</f>
        <v>0</v>
      </c>
      <c r="N23" s="38">
        <v>0</v>
      </c>
      <c r="O23" s="37">
        <v>0.45</v>
      </c>
      <c r="P23" s="38">
        <v>0.31</v>
      </c>
      <c r="Q23" s="5">
        <v>0.25</v>
      </c>
      <c r="R23" s="38">
        <v>0.21</v>
      </c>
      <c r="S23" s="27">
        <v>0.2</v>
      </c>
      <c r="T23" s="2" t="b">
        <f t="shared" si="24"/>
        <v>0</v>
      </c>
      <c r="U23" s="2" t="b">
        <f>IF(G23=2,P23*E23*2)</f>
        <v>0</v>
      </c>
      <c r="V23" s="2" t="b">
        <f t="shared" si="1"/>
        <v>0</v>
      </c>
      <c r="W23" s="2" t="b">
        <f t="shared" si="2"/>
        <v>0</v>
      </c>
      <c r="X23" s="2" t="b">
        <f t="shared" si="11"/>
        <v>0</v>
      </c>
      <c r="Y23" s="2" t="b">
        <f t="shared" si="3"/>
        <v>0</v>
      </c>
      <c r="Z23" s="2" t="b">
        <f t="shared" si="4"/>
        <v>0</v>
      </c>
      <c r="AA23" s="2" t="b">
        <f t="shared" si="5"/>
        <v>0</v>
      </c>
      <c r="AB23" s="2" t="b">
        <f t="shared" si="6"/>
        <v>0</v>
      </c>
      <c r="AC23" s="2" t="b">
        <f t="shared" si="7"/>
        <v>0</v>
      </c>
      <c r="AD23" s="2" t="b">
        <f t="shared" si="8"/>
        <v>0</v>
      </c>
      <c r="AE23" s="2" t="b">
        <f t="shared" si="9"/>
        <v>0</v>
      </c>
      <c r="AF23" s="2" t="b">
        <f t="shared" si="25"/>
        <v>0</v>
      </c>
      <c r="AG23" s="2" t="b">
        <f t="shared" si="12"/>
        <v>0</v>
      </c>
      <c r="AH23" s="2" t="b">
        <f t="shared" si="13"/>
        <v>0</v>
      </c>
      <c r="AI23" s="2" t="b">
        <f t="shared" si="14"/>
        <v>0</v>
      </c>
      <c r="AJ23" s="2" t="b">
        <f t="shared" si="15"/>
        <v>0</v>
      </c>
      <c r="AK23" s="2" t="b">
        <f t="shared" si="16"/>
        <v>0</v>
      </c>
      <c r="AL23" s="2" t="b">
        <f t="shared" si="17"/>
        <v>0</v>
      </c>
      <c r="AM23" s="2" t="b">
        <f t="shared" si="18"/>
        <v>0</v>
      </c>
      <c r="AN23" s="2" t="b">
        <f t="shared" si="19"/>
        <v>0</v>
      </c>
      <c r="AO23" s="2" t="b">
        <f t="shared" si="20"/>
        <v>0</v>
      </c>
      <c r="AP23" s="2" t="b">
        <f t="shared" si="21"/>
        <v>0</v>
      </c>
      <c r="AQ23" s="2" t="b">
        <f t="shared" si="22"/>
        <v>0</v>
      </c>
      <c r="AR23" s="2" t="b">
        <f t="shared" si="23"/>
        <v>0</v>
      </c>
    </row>
    <row r="24" spans="2:44" x14ac:dyDescent="0.2">
      <c r="B24" s="22">
        <v>12</v>
      </c>
      <c r="C24" s="23" t="s">
        <v>30</v>
      </c>
      <c r="D24" s="29"/>
      <c r="E24" s="29">
        <v>0.5</v>
      </c>
      <c r="F24" s="5"/>
      <c r="G24" s="26"/>
      <c r="H24" s="27"/>
      <c r="I24" s="28">
        <f>SUM(T24:AR24)</f>
        <v>0</v>
      </c>
      <c r="N24" s="25">
        <v>0</v>
      </c>
      <c r="O24" s="35">
        <v>0.45</v>
      </c>
      <c r="P24" s="25">
        <v>0.31</v>
      </c>
      <c r="Q24" s="24">
        <v>0.25</v>
      </c>
      <c r="R24" s="25">
        <v>0.21</v>
      </c>
      <c r="S24" s="29">
        <v>0.2</v>
      </c>
      <c r="T24" s="2" t="b">
        <f t="shared" si="24"/>
        <v>0</v>
      </c>
      <c r="U24" s="2" t="b">
        <f t="shared" si="0"/>
        <v>0</v>
      </c>
      <c r="V24" s="2" t="b">
        <f t="shared" si="1"/>
        <v>0</v>
      </c>
      <c r="W24" s="2" t="b">
        <f t="shared" si="2"/>
        <v>0</v>
      </c>
      <c r="X24" s="2" t="b">
        <f t="shared" si="11"/>
        <v>0</v>
      </c>
      <c r="Y24" s="2" t="b">
        <f t="shared" si="3"/>
        <v>0</v>
      </c>
      <c r="Z24" s="2" t="b">
        <f t="shared" si="4"/>
        <v>0</v>
      </c>
      <c r="AA24" s="2" t="b">
        <f t="shared" si="5"/>
        <v>0</v>
      </c>
      <c r="AB24" s="2" t="b">
        <f t="shared" si="6"/>
        <v>0</v>
      </c>
      <c r="AC24" s="2" t="b">
        <f t="shared" si="7"/>
        <v>0</v>
      </c>
      <c r="AD24" s="2" t="b">
        <f t="shared" si="8"/>
        <v>0</v>
      </c>
      <c r="AE24" s="2" t="b">
        <f t="shared" si="9"/>
        <v>0</v>
      </c>
      <c r="AF24" s="2" t="b">
        <f t="shared" si="25"/>
        <v>0</v>
      </c>
      <c r="AG24" s="2" t="b">
        <f t="shared" si="12"/>
        <v>0</v>
      </c>
      <c r="AH24" s="2" t="b">
        <f t="shared" si="13"/>
        <v>0</v>
      </c>
      <c r="AI24" s="2" t="b">
        <f t="shared" si="14"/>
        <v>0</v>
      </c>
      <c r="AJ24" s="2" t="b">
        <f t="shared" si="15"/>
        <v>0</v>
      </c>
      <c r="AK24" s="2" t="b">
        <f t="shared" si="16"/>
        <v>0</v>
      </c>
      <c r="AL24" s="2" t="b">
        <f t="shared" si="17"/>
        <v>0</v>
      </c>
      <c r="AM24" s="2" t="b">
        <f t="shared" si="18"/>
        <v>0</v>
      </c>
      <c r="AN24" s="2" t="b">
        <f t="shared" si="19"/>
        <v>0</v>
      </c>
      <c r="AO24" s="2" t="b">
        <f t="shared" si="20"/>
        <v>0</v>
      </c>
      <c r="AP24" s="2" t="b">
        <f t="shared" si="21"/>
        <v>0</v>
      </c>
      <c r="AQ24" s="2" t="b">
        <f t="shared" si="22"/>
        <v>0</v>
      </c>
      <c r="AR24" s="2" t="b">
        <f t="shared" si="23"/>
        <v>0</v>
      </c>
    </row>
    <row r="25" spans="2:44" x14ac:dyDescent="0.2">
      <c r="B25" s="36">
        <v>13</v>
      </c>
      <c r="C25" s="39" t="s">
        <v>31</v>
      </c>
      <c r="D25" s="27"/>
      <c r="E25" s="27">
        <v>1</v>
      </c>
      <c r="F25" s="5"/>
      <c r="G25" s="26"/>
      <c r="H25" s="27"/>
      <c r="I25" s="28">
        <f>SUM(T25:AR25)</f>
        <v>0</v>
      </c>
      <c r="N25" s="38">
        <v>0</v>
      </c>
      <c r="O25" s="37">
        <v>0.45</v>
      </c>
      <c r="P25" s="38">
        <v>0.31</v>
      </c>
      <c r="Q25" s="5">
        <v>0.25</v>
      </c>
      <c r="R25" s="38">
        <v>0.21</v>
      </c>
      <c r="S25" s="27">
        <v>0.2</v>
      </c>
      <c r="T25" s="2" t="b">
        <f t="shared" si="24"/>
        <v>0</v>
      </c>
      <c r="U25" s="2" t="b">
        <f t="shared" si="0"/>
        <v>0</v>
      </c>
      <c r="V25" s="2" t="b">
        <f t="shared" si="1"/>
        <v>0</v>
      </c>
      <c r="W25" s="2" t="b">
        <f t="shared" si="2"/>
        <v>0</v>
      </c>
      <c r="X25" s="2" t="b">
        <f t="shared" si="11"/>
        <v>0</v>
      </c>
      <c r="Y25" s="2" t="b">
        <f t="shared" si="3"/>
        <v>0</v>
      </c>
      <c r="Z25" s="2" t="b">
        <f t="shared" si="4"/>
        <v>0</v>
      </c>
      <c r="AA25" s="2" t="b">
        <f t="shared" si="5"/>
        <v>0</v>
      </c>
      <c r="AB25" s="2" t="b">
        <f t="shared" si="6"/>
        <v>0</v>
      </c>
      <c r="AC25" s="2" t="b">
        <f t="shared" si="7"/>
        <v>0</v>
      </c>
      <c r="AD25" s="2" t="b">
        <f t="shared" si="8"/>
        <v>0</v>
      </c>
      <c r="AE25" s="2" t="b">
        <f t="shared" si="9"/>
        <v>0</v>
      </c>
      <c r="AF25" s="2" t="b">
        <f t="shared" si="25"/>
        <v>0</v>
      </c>
      <c r="AG25" s="2" t="b">
        <f t="shared" si="12"/>
        <v>0</v>
      </c>
      <c r="AH25" s="2" t="b">
        <f t="shared" si="13"/>
        <v>0</v>
      </c>
      <c r="AI25" s="2" t="b">
        <f t="shared" si="14"/>
        <v>0</v>
      </c>
      <c r="AJ25" s="2" t="b">
        <f t="shared" si="15"/>
        <v>0</v>
      </c>
      <c r="AK25" s="2" t="b">
        <f t="shared" si="16"/>
        <v>0</v>
      </c>
      <c r="AL25" s="2" t="b">
        <f t="shared" si="17"/>
        <v>0</v>
      </c>
      <c r="AM25" s="2" t="b">
        <f t="shared" si="18"/>
        <v>0</v>
      </c>
      <c r="AN25" s="2" t="b">
        <f t="shared" si="19"/>
        <v>0</v>
      </c>
      <c r="AO25" s="2" t="b">
        <f t="shared" si="20"/>
        <v>0</v>
      </c>
      <c r="AP25" s="2" t="b">
        <f t="shared" si="21"/>
        <v>0</v>
      </c>
      <c r="AQ25" s="2" t="b">
        <f t="shared" si="22"/>
        <v>0</v>
      </c>
      <c r="AR25" s="2" t="b">
        <f t="shared" si="23"/>
        <v>0</v>
      </c>
    </row>
    <row r="26" spans="2:44" x14ac:dyDescent="0.2">
      <c r="B26" s="30">
        <v>14</v>
      </c>
      <c r="C26" s="31" t="s">
        <v>32</v>
      </c>
      <c r="D26" s="34"/>
      <c r="E26" s="34">
        <v>1.7</v>
      </c>
      <c r="F26" s="5"/>
      <c r="G26" s="26"/>
      <c r="H26" s="27"/>
      <c r="I26" s="28">
        <f>SUM(T26:AR26)</f>
        <v>0</v>
      </c>
      <c r="N26" s="33">
        <v>0</v>
      </c>
      <c r="O26" s="41">
        <v>0.45</v>
      </c>
      <c r="P26" s="33">
        <v>0.31</v>
      </c>
      <c r="Q26" s="32">
        <v>0.25</v>
      </c>
      <c r="R26" s="33">
        <v>0.21</v>
      </c>
      <c r="S26" s="34">
        <v>0.2</v>
      </c>
      <c r="T26" s="2" t="b">
        <f t="shared" si="24"/>
        <v>0</v>
      </c>
      <c r="U26" s="2" t="b">
        <f t="shared" si="0"/>
        <v>0</v>
      </c>
      <c r="V26" s="2" t="b">
        <f t="shared" si="1"/>
        <v>0</v>
      </c>
      <c r="W26" s="2" t="b">
        <f t="shared" si="2"/>
        <v>0</v>
      </c>
      <c r="X26" s="2" t="b">
        <f t="shared" si="11"/>
        <v>0</v>
      </c>
      <c r="Y26" s="2" t="b">
        <f t="shared" si="3"/>
        <v>0</v>
      </c>
      <c r="Z26" s="2" t="b">
        <f t="shared" si="4"/>
        <v>0</v>
      </c>
      <c r="AA26" s="2" t="b">
        <f t="shared" si="5"/>
        <v>0</v>
      </c>
      <c r="AB26" s="2" t="b">
        <f t="shared" si="6"/>
        <v>0</v>
      </c>
      <c r="AC26" s="2" t="b">
        <f t="shared" si="7"/>
        <v>0</v>
      </c>
      <c r="AD26" s="2" t="b">
        <f t="shared" si="8"/>
        <v>0</v>
      </c>
      <c r="AE26" s="2" t="b">
        <f t="shared" si="9"/>
        <v>0</v>
      </c>
      <c r="AF26" s="2" t="b">
        <f t="shared" si="25"/>
        <v>0</v>
      </c>
      <c r="AG26" s="2" t="b">
        <f t="shared" si="12"/>
        <v>0</v>
      </c>
      <c r="AH26" s="2" t="b">
        <f t="shared" si="13"/>
        <v>0</v>
      </c>
      <c r="AI26" s="2" t="b">
        <f t="shared" si="14"/>
        <v>0</v>
      </c>
      <c r="AJ26" s="2" t="b">
        <f t="shared" si="15"/>
        <v>0</v>
      </c>
      <c r="AK26" s="2" t="b">
        <f t="shared" si="16"/>
        <v>0</v>
      </c>
      <c r="AL26" s="2" t="b">
        <f t="shared" si="17"/>
        <v>0</v>
      </c>
      <c r="AM26" s="2" t="b">
        <f t="shared" si="18"/>
        <v>0</v>
      </c>
      <c r="AN26" s="2" t="b">
        <f t="shared" si="19"/>
        <v>0</v>
      </c>
      <c r="AO26" s="2" t="b">
        <f t="shared" si="20"/>
        <v>0</v>
      </c>
      <c r="AP26" s="2" t="b">
        <f t="shared" si="21"/>
        <v>0</v>
      </c>
      <c r="AQ26" s="2" t="b">
        <f t="shared" si="22"/>
        <v>0</v>
      </c>
      <c r="AR26" s="2" t="b">
        <f t="shared" si="23"/>
        <v>0</v>
      </c>
    </row>
    <row r="27" spans="2:44" x14ac:dyDescent="0.2">
      <c r="B27" s="22">
        <v>15</v>
      </c>
      <c r="C27" s="35" t="s">
        <v>33</v>
      </c>
      <c r="D27" s="109" t="s">
        <v>34</v>
      </c>
      <c r="E27" s="29">
        <v>0.9</v>
      </c>
      <c r="F27" s="5"/>
      <c r="G27" s="26"/>
      <c r="H27" s="27"/>
      <c r="I27" s="28">
        <f t="shared" si="10"/>
        <v>0</v>
      </c>
      <c r="N27" s="38">
        <v>0</v>
      </c>
      <c r="O27" s="37">
        <v>0.45</v>
      </c>
      <c r="P27" s="38">
        <v>0.31</v>
      </c>
      <c r="Q27" s="5">
        <v>0.25</v>
      </c>
      <c r="R27" s="38">
        <v>0.21</v>
      </c>
      <c r="S27" s="27">
        <v>0.2</v>
      </c>
      <c r="T27" s="2" t="b">
        <f t="shared" si="24"/>
        <v>0</v>
      </c>
      <c r="U27" s="2" t="b">
        <f t="shared" si="0"/>
        <v>0</v>
      </c>
      <c r="V27" s="2" t="b">
        <f t="shared" si="1"/>
        <v>0</v>
      </c>
      <c r="W27" s="2" t="b">
        <f t="shared" si="2"/>
        <v>0</v>
      </c>
      <c r="X27" s="2" t="b">
        <f t="shared" si="11"/>
        <v>0</v>
      </c>
      <c r="Y27" s="2" t="b">
        <f t="shared" si="3"/>
        <v>0</v>
      </c>
      <c r="Z27" s="2" t="b">
        <f t="shared" si="4"/>
        <v>0</v>
      </c>
      <c r="AA27" s="2" t="b">
        <f t="shared" si="5"/>
        <v>0</v>
      </c>
      <c r="AB27" s="2" t="b">
        <f t="shared" si="6"/>
        <v>0</v>
      </c>
      <c r="AC27" s="2" t="b">
        <f t="shared" si="7"/>
        <v>0</v>
      </c>
      <c r="AD27" s="2" t="b">
        <f t="shared" si="8"/>
        <v>0</v>
      </c>
      <c r="AE27" s="2" t="b">
        <f t="shared" si="9"/>
        <v>0</v>
      </c>
      <c r="AF27" s="2" t="b">
        <f t="shared" si="25"/>
        <v>0</v>
      </c>
      <c r="AG27" s="2" t="b">
        <f t="shared" si="12"/>
        <v>0</v>
      </c>
      <c r="AH27" s="2" t="b">
        <f t="shared" si="13"/>
        <v>0</v>
      </c>
      <c r="AI27" s="2" t="b">
        <f t="shared" si="14"/>
        <v>0</v>
      </c>
      <c r="AJ27" s="2" t="b">
        <f t="shared" si="15"/>
        <v>0</v>
      </c>
      <c r="AK27" s="2" t="b">
        <f t="shared" si="16"/>
        <v>0</v>
      </c>
      <c r="AL27" s="2" t="b">
        <f t="shared" si="17"/>
        <v>0</v>
      </c>
      <c r="AM27" s="2" t="b">
        <f t="shared" si="18"/>
        <v>0</v>
      </c>
      <c r="AN27" s="2" t="b">
        <f t="shared" si="19"/>
        <v>0</v>
      </c>
      <c r="AO27" s="2" t="b">
        <f t="shared" si="20"/>
        <v>0</v>
      </c>
      <c r="AP27" s="2" t="b">
        <f t="shared" si="21"/>
        <v>0</v>
      </c>
      <c r="AQ27" s="2" t="b">
        <f t="shared" si="22"/>
        <v>0</v>
      </c>
      <c r="AR27" s="2" t="b">
        <f t="shared" si="23"/>
        <v>0</v>
      </c>
    </row>
    <row r="28" spans="2:44" x14ac:dyDescent="0.2">
      <c r="B28" s="36">
        <v>16</v>
      </c>
      <c r="C28" s="37" t="s">
        <v>35</v>
      </c>
      <c r="D28" s="110"/>
      <c r="E28" s="27">
        <v>1.2</v>
      </c>
      <c r="F28" s="5"/>
      <c r="G28" s="26"/>
      <c r="H28" s="27"/>
      <c r="I28" s="28">
        <f t="shared" si="10"/>
        <v>0</v>
      </c>
      <c r="N28" s="38">
        <v>0</v>
      </c>
      <c r="O28" s="37">
        <v>0.45</v>
      </c>
      <c r="P28" s="38">
        <v>0.31</v>
      </c>
      <c r="Q28" s="5">
        <v>0.25</v>
      </c>
      <c r="R28" s="38">
        <v>0.21</v>
      </c>
      <c r="S28" s="27">
        <v>0.2</v>
      </c>
      <c r="T28" s="2" t="b">
        <f t="shared" si="24"/>
        <v>0</v>
      </c>
      <c r="U28" s="2" t="b">
        <f t="shared" si="0"/>
        <v>0</v>
      </c>
      <c r="V28" s="2" t="b">
        <f t="shared" si="1"/>
        <v>0</v>
      </c>
      <c r="W28" s="2" t="b">
        <f t="shared" si="2"/>
        <v>0</v>
      </c>
      <c r="X28" s="2" t="b">
        <f t="shared" si="11"/>
        <v>0</v>
      </c>
      <c r="Y28" s="2" t="b">
        <f t="shared" si="3"/>
        <v>0</v>
      </c>
      <c r="Z28" s="2" t="b">
        <f t="shared" si="4"/>
        <v>0</v>
      </c>
      <c r="AA28" s="2" t="b">
        <f t="shared" si="5"/>
        <v>0</v>
      </c>
      <c r="AB28" s="2" t="b">
        <f t="shared" si="6"/>
        <v>0</v>
      </c>
      <c r="AC28" s="2" t="b">
        <f t="shared" si="7"/>
        <v>0</v>
      </c>
      <c r="AD28" s="2" t="b">
        <f t="shared" si="8"/>
        <v>0</v>
      </c>
      <c r="AE28" s="2" t="b">
        <f t="shared" si="9"/>
        <v>0</v>
      </c>
      <c r="AF28" s="2" t="b">
        <f t="shared" si="25"/>
        <v>0</v>
      </c>
      <c r="AG28" s="2" t="b">
        <f t="shared" si="12"/>
        <v>0</v>
      </c>
      <c r="AH28" s="2" t="b">
        <f t="shared" si="13"/>
        <v>0</v>
      </c>
      <c r="AI28" s="2" t="b">
        <f t="shared" si="14"/>
        <v>0</v>
      </c>
      <c r="AJ28" s="2" t="b">
        <f t="shared" si="15"/>
        <v>0</v>
      </c>
      <c r="AK28" s="2" t="b">
        <f t="shared" si="16"/>
        <v>0</v>
      </c>
      <c r="AL28" s="2" t="b">
        <f t="shared" si="17"/>
        <v>0</v>
      </c>
      <c r="AM28" s="2" t="b">
        <f t="shared" si="18"/>
        <v>0</v>
      </c>
      <c r="AN28" s="2" t="b">
        <f t="shared" si="19"/>
        <v>0</v>
      </c>
      <c r="AO28" s="2" t="b">
        <f t="shared" si="20"/>
        <v>0</v>
      </c>
      <c r="AP28" s="2" t="b">
        <f t="shared" si="21"/>
        <v>0</v>
      </c>
      <c r="AQ28" s="2" t="b">
        <f t="shared" si="22"/>
        <v>0</v>
      </c>
      <c r="AR28" s="2" t="b">
        <f t="shared" si="23"/>
        <v>0</v>
      </c>
    </row>
    <row r="29" spans="2:44" x14ac:dyDescent="0.2">
      <c r="B29" s="36">
        <v>17</v>
      </c>
      <c r="C29" s="37" t="s">
        <v>36</v>
      </c>
      <c r="D29" s="110"/>
      <c r="E29" s="27">
        <v>1.5</v>
      </c>
      <c r="F29" s="5"/>
      <c r="G29" s="26"/>
      <c r="H29" s="27"/>
      <c r="I29" s="28">
        <f t="shared" si="10"/>
        <v>0</v>
      </c>
      <c r="N29" s="38">
        <v>0</v>
      </c>
      <c r="O29" s="37">
        <v>0.45</v>
      </c>
      <c r="P29" s="38">
        <v>0.31</v>
      </c>
      <c r="Q29" s="5">
        <v>0.25</v>
      </c>
      <c r="R29" s="38">
        <v>0.21</v>
      </c>
      <c r="S29" s="27">
        <v>0.2</v>
      </c>
      <c r="T29" s="2" t="b">
        <f t="shared" si="24"/>
        <v>0</v>
      </c>
      <c r="U29" s="2" t="b">
        <f t="shared" si="0"/>
        <v>0</v>
      </c>
      <c r="V29" s="2" t="b">
        <f t="shared" si="1"/>
        <v>0</v>
      </c>
      <c r="W29" s="2" t="b">
        <f t="shared" si="2"/>
        <v>0</v>
      </c>
      <c r="X29" s="2" t="b">
        <f t="shared" si="11"/>
        <v>0</v>
      </c>
      <c r="Y29" s="2" t="b">
        <f t="shared" si="3"/>
        <v>0</v>
      </c>
      <c r="Z29" s="2" t="b">
        <f t="shared" si="4"/>
        <v>0</v>
      </c>
      <c r="AA29" s="2" t="b">
        <f t="shared" si="5"/>
        <v>0</v>
      </c>
      <c r="AB29" s="2" t="b">
        <f t="shared" si="6"/>
        <v>0</v>
      </c>
      <c r="AC29" s="2" t="b">
        <f t="shared" si="7"/>
        <v>0</v>
      </c>
      <c r="AD29" s="2" t="b">
        <f t="shared" si="8"/>
        <v>0</v>
      </c>
      <c r="AE29" s="2" t="b">
        <f t="shared" si="9"/>
        <v>0</v>
      </c>
      <c r="AF29" s="2" t="b">
        <f t="shared" si="25"/>
        <v>0</v>
      </c>
      <c r="AG29" s="2" t="b">
        <f t="shared" si="12"/>
        <v>0</v>
      </c>
      <c r="AH29" s="2" t="b">
        <f t="shared" si="13"/>
        <v>0</v>
      </c>
      <c r="AI29" s="2" t="b">
        <f t="shared" si="14"/>
        <v>0</v>
      </c>
      <c r="AJ29" s="2" t="b">
        <f t="shared" si="15"/>
        <v>0</v>
      </c>
      <c r="AK29" s="2" t="b">
        <f t="shared" si="16"/>
        <v>0</v>
      </c>
      <c r="AL29" s="2" t="b">
        <f t="shared" si="17"/>
        <v>0</v>
      </c>
      <c r="AM29" s="2" t="b">
        <f t="shared" si="18"/>
        <v>0</v>
      </c>
      <c r="AN29" s="2" t="b">
        <f t="shared" si="19"/>
        <v>0</v>
      </c>
      <c r="AO29" s="2" t="b">
        <f t="shared" si="20"/>
        <v>0</v>
      </c>
      <c r="AP29" s="2" t="b">
        <f t="shared" si="21"/>
        <v>0</v>
      </c>
      <c r="AQ29" s="2" t="b">
        <f t="shared" si="22"/>
        <v>0</v>
      </c>
      <c r="AR29" s="2" t="b">
        <f t="shared" si="23"/>
        <v>0</v>
      </c>
    </row>
    <row r="30" spans="2:44" ht="13.5" thickBot="1" x14ac:dyDescent="0.25">
      <c r="B30" s="30"/>
      <c r="C30" s="41" t="s">
        <v>37</v>
      </c>
      <c r="D30" s="111"/>
      <c r="E30" s="42"/>
      <c r="F30" s="32"/>
      <c r="G30" s="43"/>
      <c r="H30" s="34"/>
      <c r="I30" s="28">
        <f t="shared" si="10"/>
        <v>0</v>
      </c>
      <c r="N30" s="33">
        <v>0</v>
      </c>
      <c r="O30" s="41">
        <v>0.45</v>
      </c>
      <c r="P30" s="33">
        <v>0.31</v>
      </c>
      <c r="Q30" s="32">
        <v>0.25</v>
      </c>
      <c r="R30" s="33">
        <v>0.21</v>
      </c>
      <c r="S30" s="34">
        <v>0.2</v>
      </c>
      <c r="T30" s="2" t="b">
        <f>IF(G30=1,O30*E30)</f>
        <v>0</v>
      </c>
      <c r="U30" s="2" t="b">
        <f>IF(G30=2,P30*E30*2)</f>
        <v>0</v>
      </c>
      <c r="V30" s="2" t="b">
        <f>IF(G30=3,Q30*E30*3)</f>
        <v>0</v>
      </c>
      <c r="W30" s="2" t="b">
        <f>IF(G30=4,R30*E30*4)</f>
        <v>0</v>
      </c>
      <c r="X30" s="2" t="b">
        <f>IF(G30=5,S30*E30*5)</f>
        <v>0</v>
      </c>
      <c r="Y30" s="2" t="b">
        <f t="shared" si="3"/>
        <v>0</v>
      </c>
      <c r="Z30" s="2" t="b">
        <f t="shared" si="4"/>
        <v>0</v>
      </c>
      <c r="AA30" s="2" t="b">
        <f t="shared" si="5"/>
        <v>0</v>
      </c>
      <c r="AB30" s="2" t="b">
        <f t="shared" si="6"/>
        <v>0</v>
      </c>
      <c r="AC30" s="2" t="b">
        <f t="shared" si="7"/>
        <v>0</v>
      </c>
      <c r="AD30" s="2" t="b">
        <f t="shared" si="8"/>
        <v>0</v>
      </c>
      <c r="AE30" s="2" t="b">
        <f t="shared" si="9"/>
        <v>0</v>
      </c>
      <c r="AF30" s="2" t="b">
        <f t="shared" si="25"/>
        <v>0</v>
      </c>
      <c r="AG30" s="2" t="b">
        <f t="shared" si="12"/>
        <v>0</v>
      </c>
      <c r="AH30" s="2" t="b">
        <f t="shared" si="13"/>
        <v>0</v>
      </c>
      <c r="AI30" s="2" t="b">
        <f t="shared" si="14"/>
        <v>0</v>
      </c>
      <c r="AJ30" s="2" t="b">
        <f t="shared" si="15"/>
        <v>0</v>
      </c>
      <c r="AK30" s="2" t="b">
        <f t="shared" si="16"/>
        <v>0</v>
      </c>
      <c r="AL30" s="2" t="b">
        <f t="shared" si="17"/>
        <v>0</v>
      </c>
      <c r="AM30" s="2" t="b">
        <f t="shared" si="18"/>
        <v>0</v>
      </c>
      <c r="AN30" s="2" t="b">
        <f t="shared" si="19"/>
        <v>0</v>
      </c>
      <c r="AO30" s="2" t="b">
        <f t="shared" si="20"/>
        <v>0</v>
      </c>
      <c r="AP30" s="2" t="b">
        <f t="shared" si="21"/>
        <v>0</v>
      </c>
      <c r="AQ30" s="2" t="b">
        <f t="shared" si="22"/>
        <v>0</v>
      </c>
      <c r="AR30" s="2" t="b">
        <f t="shared" si="23"/>
        <v>0</v>
      </c>
    </row>
    <row r="31" spans="2:44" ht="15" thickBot="1" x14ac:dyDescent="0.3">
      <c r="B31" s="44"/>
      <c r="C31" s="45"/>
      <c r="D31" s="45"/>
      <c r="E31" s="46" t="s">
        <v>38</v>
      </c>
      <c r="F31" s="45"/>
      <c r="G31" s="45"/>
      <c r="H31" s="47" t="s">
        <v>39</v>
      </c>
      <c r="I31" s="48">
        <f>SUM(T31:AR31)</f>
        <v>0</v>
      </c>
      <c r="T31" s="2">
        <f>SUM(T13:T30)</f>
        <v>0</v>
      </c>
      <c r="U31" s="2">
        <f>SUM(U13:U30)</f>
        <v>0</v>
      </c>
      <c r="V31" s="2">
        <f t="shared" ref="V31:AR31" si="26">SUM(V13:V30)</f>
        <v>0</v>
      </c>
      <c r="W31" s="2">
        <f t="shared" si="26"/>
        <v>0</v>
      </c>
      <c r="X31" s="2">
        <f t="shared" si="26"/>
        <v>0</v>
      </c>
      <c r="Y31" s="2">
        <f t="shared" si="26"/>
        <v>0</v>
      </c>
      <c r="Z31" s="2">
        <f t="shared" si="26"/>
        <v>0</v>
      </c>
      <c r="AA31" s="2">
        <f t="shared" si="26"/>
        <v>0</v>
      </c>
      <c r="AB31" s="2">
        <f t="shared" si="26"/>
        <v>0</v>
      </c>
      <c r="AC31" s="2">
        <f t="shared" si="26"/>
        <v>0</v>
      </c>
      <c r="AD31" s="2">
        <f t="shared" si="26"/>
        <v>0</v>
      </c>
      <c r="AE31" s="2">
        <f t="shared" si="26"/>
        <v>0</v>
      </c>
      <c r="AF31" s="2">
        <f t="shared" si="26"/>
        <v>0</v>
      </c>
      <c r="AG31" s="2">
        <f t="shared" si="26"/>
        <v>0</v>
      </c>
      <c r="AH31" s="2">
        <f t="shared" si="26"/>
        <v>0</v>
      </c>
      <c r="AI31" s="2">
        <f t="shared" si="26"/>
        <v>0</v>
      </c>
      <c r="AJ31" s="2">
        <f t="shared" si="26"/>
        <v>0</v>
      </c>
      <c r="AK31" s="2">
        <f t="shared" si="26"/>
        <v>0</v>
      </c>
      <c r="AL31" s="2">
        <f t="shared" si="26"/>
        <v>0</v>
      </c>
      <c r="AM31" s="2">
        <f t="shared" si="26"/>
        <v>0</v>
      </c>
      <c r="AN31" s="2">
        <f t="shared" si="26"/>
        <v>0</v>
      </c>
      <c r="AO31" s="2">
        <f t="shared" si="26"/>
        <v>0</v>
      </c>
      <c r="AP31" s="2">
        <f t="shared" si="26"/>
        <v>0</v>
      </c>
      <c r="AQ31" s="2">
        <f t="shared" si="26"/>
        <v>0</v>
      </c>
      <c r="AR31" s="2">
        <f t="shared" si="26"/>
        <v>0</v>
      </c>
    </row>
    <row r="32" spans="2:44" ht="13.5" thickBot="1" x14ac:dyDescent="0.25">
      <c r="B32" s="12"/>
      <c r="E32" s="11"/>
    </row>
    <row r="33" spans="2:10" ht="15.75" thickBot="1" x14ac:dyDescent="0.3">
      <c r="B33" s="49" t="s">
        <v>40</v>
      </c>
      <c r="C33" s="50"/>
      <c r="D33" s="50"/>
      <c r="E33" s="50"/>
      <c r="F33" s="51" t="s">
        <v>41</v>
      </c>
      <c r="G33" s="52"/>
      <c r="H33" s="53"/>
      <c r="I33" s="54"/>
    </row>
    <row r="34" spans="2:10" ht="15" thickBot="1" x14ac:dyDescent="0.25">
      <c r="B34" s="55"/>
      <c r="C34" s="45"/>
      <c r="D34" s="56" t="s">
        <v>42</v>
      </c>
      <c r="E34" s="57"/>
      <c r="F34" s="58" t="s">
        <v>43</v>
      </c>
      <c r="G34" s="59"/>
      <c r="H34" s="45"/>
      <c r="I34" s="60">
        <f>G33*E34*G34</f>
        <v>0</v>
      </c>
    </row>
    <row r="35" spans="2:10" s="11" customFormat="1" ht="13.5" thickBot="1" x14ac:dyDescent="0.25">
      <c r="B35" s="61"/>
      <c r="F35" s="62"/>
    </row>
    <row r="36" spans="2:10" ht="15" x14ac:dyDescent="0.25">
      <c r="B36" s="49" t="s">
        <v>44</v>
      </c>
      <c r="C36" s="63"/>
      <c r="D36" s="50"/>
      <c r="E36" s="53" t="s">
        <v>45</v>
      </c>
      <c r="F36" s="50"/>
      <c r="G36" s="63" t="s">
        <v>46</v>
      </c>
      <c r="H36" s="50"/>
      <c r="I36" s="54"/>
    </row>
    <row r="37" spans="2:10" ht="15.75" thickBot="1" x14ac:dyDescent="0.3">
      <c r="B37" s="55"/>
      <c r="C37" s="46"/>
      <c r="D37" s="45"/>
      <c r="E37" s="64" t="s">
        <v>47</v>
      </c>
      <c r="F37" s="45"/>
      <c r="G37" s="46" t="s">
        <v>48</v>
      </c>
      <c r="H37" s="65"/>
      <c r="I37" s="66"/>
    </row>
    <row r="38" spans="2:10" ht="13.5" thickBot="1" x14ac:dyDescent="0.25">
      <c r="I38" s="67"/>
    </row>
    <row r="39" spans="2:10" ht="14.25" x14ac:dyDescent="0.25">
      <c r="B39" s="49" t="s">
        <v>49</v>
      </c>
      <c r="C39" s="63"/>
      <c r="D39" s="63"/>
      <c r="E39" s="50" t="s">
        <v>50</v>
      </c>
      <c r="F39" s="68"/>
      <c r="G39" s="69" t="s">
        <v>51</v>
      </c>
      <c r="H39" s="50"/>
      <c r="I39" s="70"/>
    </row>
    <row r="40" spans="2:10" ht="14.25" x14ac:dyDescent="0.25">
      <c r="B40" s="71"/>
      <c r="C40" s="72"/>
      <c r="D40" s="72"/>
      <c r="E40" s="5" t="s">
        <v>52</v>
      </c>
      <c r="F40" s="73"/>
      <c r="G40" s="74" t="s">
        <v>53</v>
      </c>
      <c r="H40" s="5"/>
      <c r="I40" s="75"/>
    </row>
    <row r="41" spans="2:10" ht="14.25" x14ac:dyDescent="0.25">
      <c r="B41" s="71"/>
      <c r="C41" s="72"/>
      <c r="D41" s="72"/>
      <c r="E41" s="5" t="s">
        <v>54</v>
      </c>
      <c r="F41" s="73"/>
      <c r="G41" s="74" t="s">
        <v>55</v>
      </c>
      <c r="H41" s="76"/>
      <c r="I41" s="77"/>
      <c r="J41" s="5"/>
    </row>
    <row r="42" spans="2:10" ht="13.5" thickBot="1" x14ac:dyDescent="0.25">
      <c r="B42" s="78"/>
      <c r="C42" s="46"/>
      <c r="D42" s="46"/>
      <c r="E42" s="45" t="s">
        <v>56</v>
      </c>
      <c r="F42" s="79"/>
      <c r="G42" s="80"/>
      <c r="H42" s="45"/>
      <c r="I42" s="81"/>
    </row>
    <row r="43" spans="2:10" ht="13.5" thickBot="1" x14ac:dyDescent="0.25">
      <c r="C43" s="9"/>
      <c r="D43" s="9"/>
      <c r="F43" s="82"/>
      <c r="G43" s="61"/>
      <c r="I43" s="67"/>
    </row>
    <row r="44" spans="2:10" ht="14.25" x14ac:dyDescent="0.25">
      <c r="B44" s="83" t="s">
        <v>57</v>
      </c>
      <c r="C44" s="63"/>
      <c r="D44" s="63"/>
      <c r="E44" s="50"/>
      <c r="F44" s="84" t="s">
        <v>58</v>
      </c>
      <c r="G44" s="85" t="s">
        <v>59</v>
      </c>
      <c r="H44" s="50"/>
      <c r="I44" s="70"/>
    </row>
    <row r="45" spans="2:10" ht="14.25" x14ac:dyDescent="0.25">
      <c r="B45" s="71"/>
      <c r="C45" s="5"/>
      <c r="D45" s="5"/>
      <c r="E45" s="5"/>
      <c r="F45" s="86" t="s">
        <v>60</v>
      </c>
      <c r="G45" s="74" t="s">
        <v>61</v>
      </c>
      <c r="H45" s="76"/>
      <c r="I45" s="75"/>
      <c r="J45" s="5"/>
    </row>
    <row r="46" spans="2:10" ht="15" thickBot="1" x14ac:dyDescent="0.3">
      <c r="B46" s="55" t="s">
        <v>62</v>
      </c>
      <c r="C46" s="45"/>
      <c r="D46" s="46"/>
      <c r="E46" s="45"/>
      <c r="F46" s="45"/>
      <c r="G46" s="80" t="s">
        <v>63</v>
      </c>
      <c r="H46" s="45"/>
      <c r="I46" s="66"/>
    </row>
    <row r="47" spans="2:10" ht="13.5" thickBot="1" x14ac:dyDescent="0.25">
      <c r="B47" s="9"/>
      <c r="C47" s="9"/>
      <c r="D47" s="9"/>
      <c r="F47" s="82"/>
      <c r="G47" s="61"/>
    </row>
    <row r="48" spans="2:10" ht="15" thickBot="1" x14ac:dyDescent="0.3">
      <c r="B48" s="87" t="s">
        <v>64</v>
      </c>
      <c r="C48" s="63"/>
      <c r="D48" s="63"/>
      <c r="E48" s="88"/>
      <c r="F48" s="89" t="s">
        <v>65</v>
      </c>
      <c r="G48" s="90">
        <f>I31*((I37*I41*I46)+(I34*I37))</f>
        <v>0</v>
      </c>
      <c r="H48" s="50"/>
      <c r="I48" s="54"/>
    </row>
    <row r="49" spans="2:9" s="8" customFormat="1" ht="16.5" thickBot="1" x14ac:dyDescent="0.3">
      <c r="B49" s="91" t="s">
        <v>66</v>
      </c>
      <c r="C49" s="92"/>
      <c r="D49" s="93"/>
      <c r="E49" s="92"/>
      <c r="F49" s="93"/>
      <c r="G49" s="94">
        <f>INT(G48)+0.5</f>
        <v>0.5</v>
      </c>
      <c r="H49" s="92" t="s">
        <v>67</v>
      </c>
      <c r="I49" s="95"/>
    </row>
    <row r="50" spans="2:9" ht="13.5" thickBot="1" x14ac:dyDescent="0.25"/>
    <row r="51" spans="2:9" x14ac:dyDescent="0.2">
      <c r="B51" s="83" t="s">
        <v>68</v>
      </c>
      <c r="C51" s="50"/>
      <c r="D51" s="50"/>
      <c r="E51" s="50"/>
      <c r="F51" s="50"/>
      <c r="G51" s="50"/>
      <c r="H51" s="50"/>
      <c r="I51" s="54"/>
    </row>
    <row r="52" spans="2:9" x14ac:dyDescent="0.2">
      <c r="B52" s="71" t="s">
        <v>69</v>
      </c>
      <c r="C52" s="5"/>
      <c r="D52" s="5"/>
      <c r="E52" s="5"/>
      <c r="F52" s="5"/>
      <c r="G52" s="5"/>
      <c r="H52" s="5"/>
      <c r="I52" s="96"/>
    </row>
    <row r="53" spans="2:9" x14ac:dyDescent="0.2">
      <c r="B53" s="71" t="s">
        <v>70</v>
      </c>
      <c r="C53" s="5"/>
      <c r="D53" s="5"/>
      <c r="E53" s="97" t="s">
        <v>71</v>
      </c>
      <c r="F53" s="5"/>
      <c r="G53" s="5"/>
      <c r="H53" s="5"/>
      <c r="I53" s="96"/>
    </row>
    <row r="54" spans="2:9" x14ac:dyDescent="0.2">
      <c r="B54" s="71" t="s">
        <v>72</v>
      </c>
      <c r="C54" s="5"/>
      <c r="D54" s="5"/>
      <c r="E54" s="97" t="s">
        <v>73</v>
      </c>
      <c r="F54" s="5"/>
      <c r="G54" s="5"/>
      <c r="H54" s="5"/>
      <c r="I54" s="96"/>
    </row>
    <row r="55" spans="2:9" x14ac:dyDescent="0.2">
      <c r="B55" s="71"/>
      <c r="C55" s="5"/>
      <c r="D55" s="5"/>
      <c r="E55" s="5"/>
      <c r="F55" s="5"/>
      <c r="G55" s="5"/>
      <c r="H55" s="5"/>
      <c r="I55" s="96"/>
    </row>
    <row r="56" spans="2:9" ht="13.5" thickBot="1" x14ac:dyDescent="0.25">
      <c r="B56" s="98" t="s">
        <v>74</v>
      </c>
      <c r="C56" s="72"/>
      <c r="D56" s="72"/>
      <c r="E56" s="72"/>
      <c r="F56" s="72"/>
      <c r="G56" s="72"/>
      <c r="H56" s="5"/>
      <c r="I56" s="96"/>
    </row>
    <row r="57" spans="2:9" ht="13.5" thickBot="1" x14ac:dyDescent="0.25">
      <c r="B57" s="98" t="s">
        <v>75</v>
      </c>
      <c r="C57" s="5"/>
      <c r="D57" s="5"/>
      <c r="E57" s="99">
        <f>INT(G49+0.5)*100</f>
        <v>100</v>
      </c>
      <c r="F57" s="100" t="s">
        <v>76</v>
      </c>
      <c r="G57" s="5" t="s">
        <v>77</v>
      </c>
      <c r="H57" s="5"/>
      <c r="I57" s="96"/>
    </row>
    <row r="58" spans="2:9" ht="14.25" thickTop="1" thickBot="1" x14ac:dyDescent="0.25">
      <c r="B58" s="78"/>
      <c r="C58" s="45"/>
      <c r="D58" s="45"/>
      <c r="E58" s="99">
        <f>INT(G49*2)*100</f>
        <v>100</v>
      </c>
      <c r="F58" s="101" t="s">
        <v>76</v>
      </c>
      <c r="G58" s="45" t="s">
        <v>78</v>
      </c>
      <c r="H58" s="102"/>
      <c r="I58" s="103"/>
    </row>
    <row r="59" spans="2:9" ht="13.5" thickBot="1" x14ac:dyDescent="0.25">
      <c r="B59" s="9" t="s">
        <v>79</v>
      </c>
    </row>
    <row r="60" spans="2:9" x14ac:dyDescent="0.2">
      <c r="B60" s="104" t="s">
        <v>80</v>
      </c>
      <c r="C60" s="50"/>
      <c r="D60" s="50"/>
      <c r="E60" s="50"/>
      <c r="F60" s="50"/>
      <c r="G60" s="50"/>
      <c r="H60" s="50"/>
      <c r="I60" s="54"/>
    </row>
    <row r="61" spans="2:9" x14ac:dyDescent="0.2">
      <c r="B61" s="71" t="s">
        <v>81</v>
      </c>
      <c r="C61" s="5"/>
      <c r="D61" s="5"/>
      <c r="E61" s="5" t="s">
        <v>82</v>
      </c>
      <c r="F61" s="5"/>
      <c r="G61" s="5"/>
      <c r="H61" s="5"/>
      <c r="I61" s="96"/>
    </row>
    <row r="62" spans="2:9" x14ac:dyDescent="0.2">
      <c r="B62" s="71" t="s">
        <v>83</v>
      </c>
      <c r="C62" s="5"/>
      <c r="D62" s="5"/>
      <c r="E62" s="5" t="s">
        <v>84</v>
      </c>
      <c r="F62" s="5"/>
      <c r="G62" s="5"/>
      <c r="H62" s="5"/>
      <c r="I62" s="96"/>
    </row>
    <row r="63" spans="2:9" x14ac:dyDescent="0.2">
      <c r="B63" s="71" t="s">
        <v>85</v>
      </c>
      <c r="C63" s="5"/>
      <c r="D63" s="5"/>
      <c r="E63" s="5" t="s">
        <v>86</v>
      </c>
      <c r="F63" s="5"/>
      <c r="G63" s="5"/>
      <c r="H63" s="5"/>
      <c r="I63" s="96"/>
    </row>
    <row r="64" spans="2:9" ht="2.1" customHeight="1" thickBot="1" x14ac:dyDescent="0.25">
      <c r="B64" s="78"/>
      <c r="C64" s="45"/>
      <c r="D64" s="45"/>
      <c r="E64" s="45"/>
      <c r="F64" s="45"/>
      <c r="G64" s="45"/>
      <c r="H64" s="45"/>
      <c r="I64" s="105"/>
    </row>
  </sheetData>
  <mergeCells count="3">
    <mergeCell ref="D3:I3"/>
    <mergeCell ref="C5:I5"/>
    <mergeCell ref="D27:D30"/>
  </mergeCells>
  <pageMargins left="0.7" right="0.7" top="0.75" bottom="0.75" header="0.3" footer="0.3"/>
  <pageSetup paperSize="9"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EE0DD9A47465439B54EF1D3E9E8E0D" ma:contentTypeVersion="1" ma:contentTypeDescription="Opret et nyt dokument." ma:contentTypeScope="" ma:versionID="d7124050bfd481597fd4bb53867d909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ee8934479a5e54c813e3b71587127b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lutdato for planlægning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1E9AFD-5220-44C2-98B8-06F42CE4873D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3EDA657-00A6-4187-A873-CDD0BB9EE1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8A5C2B-39B8-4266-B0C1-091F8FBD34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Fedtudskiller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GUF</dc:creator>
  <cp:lastModifiedBy>Christina Svensson</cp:lastModifiedBy>
  <cp:lastPrinted>2013-02-26T12:51:02Z</cp:lastPrinted>
  <dcterms:created xsi:type="dcterms:W3CDTF">2011-03-21T09:50:18Z</dcterms:created>
  <dcterms:modified xsi:type="dcterms:W3CDTF">2023-02-07T12:34:32Z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0x01010030EE0DD9A47465439B54EF1D3E9E8E0D</vt:lpwstr>
  </property>
</Properties>
</file>